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webextensions/taskpanes.xml" ContentType="application/vnd.ms-office.webextensiontaskpanes+xml"/>
  <Override PartName="/xl/webextensions/webextension1.xml" ContentType="application/vnd.ms-office.webextension+xml"/>
  <Override PartName="/xl/webextensions/webextension2.xml" ContentType="application/vnd.ms-office.webextensio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11/relationships/webextensiontaskpanes" Target="xl/webextensions/taskpanes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/>
  <mc:AlternateContent xmlns:mc="http://schemas.openxmlformats.org/markup-compatibility/2006">
    <mc:Choice Requires="x15">
      <x15ac:absPath xmlns:x15ac="http://schemas.microsoft.com/office/spreadsheetml/2010/11/ac" url="https://nuigalwayie.sharepoint.com/sites/HRTeachingAssistants/Shared Documents/Calculators/"/>
    </mc:Choice>
  </mc:AlternateContent>
  <xr:revisionPtr revIDLastSave="1" documentId="8_{6D872EB2-AA86-4155-B45F-99FD4E103B25}" xr6:coauthVersionLast="47" xr6:coauthVersionMax="47" xr10:uidLastSave="{B3C9F25B-E0B7-440D-A1AA-731A9195AACE}"/>
  <bookViews>
    <workbookView xWindow="-28920" yWindow="-2100" windowWidth="29040" windowHeight="15840" xr2:uid="{00000000-000D-0000-FFFF-FFFF00000000}"/>
  </bookViews>
  <sheets>
    <sheet name="Year 1-2" sheetId="4" r:id="rId1"/>
    <sheet name="Year 3+" sheetId="2" r:id="rId2"/>
    <sheet name="11A scale" sheetId="3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9" i="4" l="1"/>
  <c r="D12" i="4"/>
  <c r="D15" i="4" s="1"/>
  <c r="D16" i="4" s="1"/>
  <c r="D10" i="4"/>
  <c r="D11" i="4" s="1"/>
  <c r="D17" i="4" s="1"/>
  <c r="D4" i="4"/>
  <c r="D13" i="4" s="1"/>
  <c r="C12" i="4"/>
  <c r="B12" i="4"/>
  <c r="B12" i="2"/>
  <c r="G11" i="2"/>
  <c r="G12" i="2" s="1"/>
  <c r="B19" i="2"/>
  <c r="C19" i="2"/>
  <c r="D19" i="2"/>
  <c r="D10" i="2"/>
  <c r="D11" i="2" s="1"/>
  <c r="D4" i="2"/>
  <c r="D13" i="2" s="1"/>
  <c r="B4" i="2"/>
  <c r="C4" i="2"/>
  <c r="C13" i="2" s="1"/>
  <c r="C10" i="2"/>
  <c r="C11" i="2" s="1"/>
  <c r="C19" i="4"/>
  <c r="C10" i="4"/>
  <c r="C11" i="4" s="1"/>
  <c r="C4" i="4"/>
  <c r="C13" i="4" s="1"/>
  <c r="B10" i="2"/>
  <c r="B11" i="2" s="1"/>
  <c r="B4" i="4"/>
  <c r="B19" i="4"/>
  <c r="D20" i="4" l="1"/>
  <c r="C12" i="2"/>
  <c r="D12" i="2"/>
  <c r="B15" i="4"/>
  <c r="B13" i="2"/>
  <c r="B15" i="2"/>
  <c r="B16" i="2" s="1"/>
  <c r="D17" i="2"/>
  <c r="C17" i="2"/>
  <c r="C20" i="4"/>
  <c r="C17" i="4"/>
  <c r="B17" i="2"/>
  <c r="B20" i="2"/>
  <c r="B10" i="4"/>
  <c r="D20" i="2" l="1"/>
  <c r="D15" i="2"/>
  <c r="D16" i="2" s="1"/>
  <c r="C20" i="2"/>
  <c r="C15" i="2"/>
  <c r="C16" i="2" s="1"/>
  <c r="C15" i="4"/>
  <c r="C16" i="4" s="1"/>
  <c r="B11" i="4"/>
  <c r="B17" i="4" l="1"/>
  <c r="B13" i="4"/>
  <c r="B20" i="4" l="1"/>
  <c r="B16" i="4"/>
</calcChain>
</file>

<file path=xl/sharedStrings.xml><?xml version="1.0" encoding="utf-8"?>
<sst xmlns="http://schemas.openxmlformats.org/spreadsheetml/2006/main" count="79" uniqueCount="44">
  <si>
    <t>Contract details</t>
  </si>
  <si>
    <t>Particulars</t>
  </si>
  <si>
    <t>Notes</t>
  </si>
  <si>
    <t>Start Date</t>
  </si>
  <si>
    <t>End Date</t>
  </si>
  <si>
    <t>Total Weeks</t>
  </si>
  <si>
    <t>Teaching Hours</t>
  </si>
  <si>
    <t>Tutorials</t>
  </si>
  <si>
    <t>ARD Hours</t>
  </si>
  <si>
    <t>Lab Demonstrator</t>
  </si>
  <si>
    <t>Essay Corr Hrs</t>
  </si>
  <si>
    <t>Hours</t>
  </si>
  <si>
    <t>Total Hours (incl AL)</t>
  </si>
  <si>
    <t xml:space="preserve">AL = 8% of hours worked </t>
  </si>
  <si>
    <t>Multiplier</t>
  </si>
  <si>
    <t>Less than or equal to 1</t>
  </si>
  <si>
    <t>FTE</t>
  </si>
  <si>
    <t>&lt;0.2 Paid via timesheets, &gt;0.2 Paid via HR, &gt;0.5 subject to HR approval</t>
  </si>
  <si>
    <t>Actual Annual Salary</t>
  </si>
  <si>
    <t>Approx salary payable</t>
  </si>
  <si>
    <t>Approx cost to budget</t>
  </si>
  <si>
    <t>Includes 20% O/Hs for employers pension &amp; PRSI purposes</t>
  </si>
  <si>
    <t>Avg hrs pw/contract period</t>
  </si>
  <si>
    <t>Teaching weeks</t>
  </si>
  <si>
    <t>1 Semester=12/2 Semesters=24</t>
  </si>
  <si>
    <t>Avg teaching hrs pw</t>
  </si>
  <si>
    <t>Must be less than 9, &gt;9 subject to HR approval</t>
  </si>
  <si>
    <t>11A Grade 3 scale</t>
  </si>
  <si>
    <t>Point</t>
  </si>
  <si>
    <t>Amount</t>
  </si>
  <si>
    <t>Year 1 on monthly salary</t>
  </si>
  <si>
    <t>Year 2 on monthly salary</t>
  </si>
  <si>
    <t>Year 3 on monthly salary</t>
  </si>
  <si>
    <t>Year 4 on monthly salary</t>
  </si>
  <si>
    <t>Year 5 on monthly salary</t>
  </si>
  <si>
    <t>Year 6+ on monthly salary</t>
  </si>
  <si>
    <t>Based on Year 3+ of service  €29.74 per hour</t>
  </si>
  <si>
    <t>Based on Year 3+ of service  €20.08  per hour</t>
  </si>
  <si>
    <t>Based on Year 3+ of service €59.74 per hour (includes 1 hour of prep)</t>
  </si>
  <si>
    <t>Based on Year 1 &amp; 2 of service €53.54 per hour (includes 1 hour of prep)</t>
  </si>
  <si>
    <t>Based on Year 1 &amp; 2 of service  €26.78  per hour</t>
  </si>
  <si>
    <t>Based on Year 1 &amp; 2 of service €18.26 per hour</t>
  </si>
  <si>
    <t>Max point = €55,280, refer to 11A scale tab or HR for confirmation</t>
  </si>
  <si>
    <t>Based on minimum wage hourly rate of €12.70 per hour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</si>
</sst>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00"/>
    <numFmt numFmtId="165" formatCode="0.0000"/>
    <numFmt numFmtId="166" formatCode="&quot;€&quot;#,##0.00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left" vertical="top" readingOrder="1"/>
    </xf>
    <xf numFmtId="0" fontId="1" fillId="2" borderId="0" xfId="0" applyFont="1" applyFill="1" applyAlignment="1">
      <alignment horizontal="left" vertical="top" readingOrder="1"/>
    </xf>
    <xf numFmtId="2" fontId="1" fillId="2" borderId="0" xfId="0" applyNumberFormat="1" applyFont="1" applyFill="1" applyAlignment="1">
      <alignment horizontal="left" vertical="top" readingOrder="1"/>
    </xf>
    <xf numFmtId="164" fontId="1" fillId="2" borderId="0" xfId="0" applyNumberFormat="1" applyFont="1" applyFill="1" applyAlignment="1">
      <alignment horizontal="left" vertical="top" readingOrder="1"/>
    </xf>
    <xf numFmtId="165" fontId="1" fillId="2" borderId="0" xfId="0" applyNumberFormat="1" applyFont="1" applyFill="1" applyAlignment="1">
      <alignment horizontal="left" vertical="top" readingOrder="1"/>
    </xf>
    <xf numFmtId="2" fontId="1" fillId="0" borderId="0" xfId="0" applyNumberFormat="1" applyFont="1" applyAlignment="1">
      <alignment horizontal="left" vertical="top" readingOrder="1"/>
    </xf>
    <xf numFmtId="164" fontId="1" fillId="0" borderId="0" xfId="0" applyNumberFormat="1" applyFont="1" applyAlignment="1">
      <alignment horizontal="left" vertical="top" readingOrder="1"/>
    </xf>
    <xf numFmtId="165" fontId="1" fillId="0" borderId="0" xfId="0" applyNumberFormat="1" applyFont="1" applyAlignment="1">
      <alignment horizontal="left" vertical="top" readingOrder="1"/>
    </xf>
    <xf numFmtId="166" fontId="1" fillId="0" borderId="0" xfId="0" applyNumberFormat="1" applyFont="1" applyAlignment="1">
      <alignment horizontal="left" vertical="top" readingOrder="1"/>
    </xf>
    <xf numFmtId="0" fontId="0" fillId="0" borderId="0" xfId="0" applyAlignment="1">
      <alignment horizontal="left"/>
    </xf>
    <xf numFmtId="0" fontId="1" fillId="3" borderId="0" xfId="0" applyFont="1" applyFill="1" applyAlignment="1">
      <alignment horizontal="left" vertical="top" readingOrder="1"/>
    </xf>
    <xf numFmtId="14" fontId="1" fillId="3" borderId="0" xfId="0" applyNumberFormat="1" applyFont="1" applyFill="1" applyAlignment="1" applyProtection="1">
      <alignment horizontal="left" vertical="top" readingOrder="1"/>
      <protection locked="0"/>
    </xf>
    <xf numFmtId="0" fontId="3" fillId="5" borderId="0" xfId="0" applyFont="1" applyFill="1" applyAlignment="1">
      <alignment horizontal="left" vertical="top" readingOrder="1"/>
    </xf>
    <xf numFmtId="2" fontId="3" fillId="5" borderId="0" xfId="0" applyNumberFormat="1" applyFont="1" applyFill="1" applyAlignment="1">
      <alignment horizontal="left" vertical="top" readingOrder="1"/>
    </xf>
    <xf numFmtId="0" fontId="1" fillId="3" borderId="0" xfId="0" applyFont="1" applyFill="1" applyAlignment="1" applyProtection="1">
      <alignment horizontal="left" vertical="top" readingOrder="1"/>
      <protection locked="0"/>
    </xf>
    <xf numFmtId="166" fontId="1" fillId="3" borderId="0" xfId="0" applyNumberFormat="1" applyFont="1" applyFill="1" applyAlignment="1">
      <alignment horizontal="left" vertical="top" readingOrder="1"/>
    </xf>
    <xf numFmtId="2" fontId="1" fillId="4" borderId="0" xfId="0" applyNumberFormat="1" applyFont="1" applyFill="1" applyAlignment="1">
      <alignment horizontal="left" vertical="top" readingOrder="1"/>
    </xf>
    <xf numFmtId="164" fontId="1" fillId="4" borderId="0" xfId="0" applyNumberFormat="1" applyFont="1" applyFill="1" applyAlignment="1">
      <alignment horizontal="left" vertical="top" readingOrder="1"/>
    </xf>
    <xf numFmtId="165" fontId="1" fillId="4" borderId="0" xfId="0" applyNumberFormat="1" applyFont="1" applyFill="1" applyAlignment="1">
      <alignment horizontal="left" vertical="top" readingOrder="1"/>
    </xf>
    <xf numFmtId="14" fontId="1" fillId="0" borderId="0" xfId="0" applyNumberFormat="1" applyFont="1" applyAlignment="1">
      <alignment horizontal="left" vertical="top" readingOrder="1"/>
    </xf>
    <xf numFmtId="0" fontId="2" fillId="4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ebextensions/_rels/taskpanes.xml.rels><?xml version="1.0" encoding="UTF-8" standalone="yes"?>
<Relationships xmlns="http://schemas.openxmlformats.org/package/2006/relationships"><Relationship Id="rId2" Type="http://schemas.microsoft.com/office/2011/relationships/webextension" Target="webextension2.xml"/><Relationship Id="rId1" Type="http://schemas.microsoft.com/office/2011/relationships/webextension" Target="webextension1.xml"/></Relationships>
</file>

<file path=xl/webextensions/taskpanes.xml><?xml version="1.0" encoding="utf-8"?>
<wetp:taskpanes xmlns:wetp="http://schemas.microsoft.com/office/webextensions/taskpanes/2010/11">
  <wetp:taskpane dockstate="right" visibility="0" width="0" row="0">
    <wetp:webextensionref xmlns:r="http://schemas.openxmlformats.org/officeDocument/2006/relationships" r:id="rId1"/>
  </wetp:taskpane>
  <wetp:taskpane dockstate="right" visibility="0" width="0" row="0">
    <wetp:webextensionref xmlns:r="http://schemas.openxmlformats.org/officeDocument/2006/relationships" r:id="rId2"/>
  </wetp:taskpane>
</wetp:taskpanes>
</file>

<file path=xl/webextensions/webextension1.xml><?xml version="1.0" encoding="utf-8"?>
<we:webextension xmlns:we="http://schemas.microsoft.com/office/webextensions/webextension/2010/11" id="{3EB26A46-989E-400A-9060-289BD15CD93A}">
  <we:reference id="0986d9dd-94f1-4b67-978d-c4cf6e6142a8" version="21.5.1.1" store="EXCatalog" storeType="EXCatalog"/>
  <we:alternateReferences>
    <we:reference id="WA200000018" version="21.5.1.1" store="" storeType="OMEX"/>
  </we:alternateReferences>
  <we:properties/>
  <we:bindings/>
  <we:snapshot xmlns:r="http://schemas.openxmlformats.org/officeDocument/2006/relationships"/>
  <we:extLst>
    <a:ext xmlns:a="http://schemas.openxmlformats.org/drawingml/2006/main" uri="{D87F86FE-615C-45B5-9D79-34F1136793EB}">
      <we:containsCustomFunctions/>
    </a:ext>
    <a:ext xmlns:a="http://schemas.openxmlformats.org/drawingml/2006/main" uri="{7C84B067-C214-45C3-A712-C9D94CD141B2}">
      <we:customFunctionIdList>
        <we:customFunctionIds>PsiNormal</we:customFunctionIds>
        <we:customFunctionIds>PsiBernoulli</we:customFunctionIds>
        <we:customFunctionIds>PsiBeta</we:customFunctionIds>
        <we:customFunctionIds>PsiBetaGen</we:customFunctionIds>
        <we:customFunctionIds>PsiBetaSubj</we:customFunctionIds>
        <we:customFunctionIds>PsiBinomial</we:customFunctionIds>
        <we:customFunctionIds>PsiCauchy</we:customFunctionIds>
        <we:customFunctionIds>PsiChiSquare</we:customFunctionIds>
        <we:customFunctionIds>PsiCumul</we:customFunctionIds>
        <we:customFunctionIds>PsiCumulD</we:customFunctionIds>
        <we:customFunctionIds>PsiDiscrete</we:customFunctionIds>
        <we:customFunctionIds>PsiDisUniform</we:customFunctionIds>
        <we:customFunctionIds>PsiErf</we:customFunctionIds>
        <we:customFunctionIds>PsiErlang</we:customFunctionIds>
        <we:customFunctionIds>PsiExponential</we:customFunctionIds>
        <we:customFunctionIds>PsiGamma</we:customFunctionIds>
        <we:customFunctionIds>PsiGeneral</we:customFunctionIds>
        <we:customFunctionIds>PsiGeometric</we:customFunctionIds>
        <we:customFunctionIds>PsiHistogram</we:customFunctionIds>
        <we:customFunctionIds>PsiHyperGeo</we:customFunctionIds>
        <we:customFunctionIds>PsiIntUniform</we:customFunctionIds>
        <we:customFunctionIds>PsiInvNormal</we:customFunctionIds>
        <we:customFunctionIds>PsiLaplace</we:customFunctionIds>
        <we:customFunctionIds>PsiLogarithmic</we:customFunctionIds>
        <we:customFunctionIds>PsiLogistic</we:customFunctionIds>
        <we:customFunctionIds>PsiLogLogistic</we:customFunctionIds>
        <we:customFunctionIds>PsiLogNormal</we:customFunctionIds>
        <we:customFunctionIds>PsiLogNorm2</we:customFunctionIds>
        <we:customFunctionIds>PsiMaxExtreme</we:customFunctionIds>
        <we:customFunctionIds>PsiMinExtreme</we:customFunctionIds>
        <we:customFunctionIds>PsiMyerson</we:customFunctionIds>
        <we:customFunctionIds>PsiNegBinomial</we:customFunctionIds>
        <we:customFunctionIds>PsiNormalSkew</we:customFunctionIds>
        <we:customFunctionIds>PsiPareto</we:customFunctionIds>
        <we:customFunctionIds>PsiPareto2</we:customFunctionIds>
        <we:customFunctionIds>PsiPearson5</we:customFunctionIds>
        <we:customFunctionIds>PsiPearson6</we:customFunctionIds>
        <we:customFunctionIds>PsiPert</we:customFunctionIds>
        <we:customFunctionIds>PsiPoisson</we:customFunctionIds>
        <we:customFunctionIds>PsiRayleigh</we:customFunctionIds>
        <we:customFunctionIds>PsiStudent</we:customFunctionIds>
        <we:customFunctionIds>PsiTriangular</we:customFunctionIds>
        <we:customFunctionIds>PsiTriangGen</we:customFunctionIds>
        <we:customFunctionIds>PsiUniform</we:customFunctionIds>
        <we:customFunctionIds>PsiWeibull</we:customFunctionIds>
        <we:customFunctionIds>PsiBurr12</we:customFunctionIds>
        <we:customFunctionIds>PsiDagum</we:customFunctionIds>
        <we:customFunctionIds>PsiDblTriang</we:customFunctionIds>
        <we:customFunctionIds>PsiFdist</we:customFunctionIds>
        <we:customFunctionIds>PsiFatigueLife</we:customFunctionIds>
        <we:customFunctionIds>PsiFrechet</we:customFunctionIds>
        <we:customFunctionIds>PsiHypSecant</we:customFunctionIds>
        <we:customFunctionIds>PsiJohnsonSB</we:customFunctionIds>
        <we:customFunctionIds>PsiJohnsonSU</we:customFunctionIds>
        <we:customFunctionIds>PsiKumaraswamy</we:customFunctionIds>
        <we:customFunctionIds>PsiLevy</we:customFunctionIds>
        <we:customFunctionIds>PsiReciprocal</we:customFunctionIds>
        <we:customFunctionIds>PsiMVLogNormal</we:customFunctionIds>
        <we:customFunctionIds>PsiMVNormal</we:customFunctionIds>
        <we:customFunctionIds>PsiMVResample</we:customFunctionIds>
        <we:customFunctionIds>PsiMVShuffle</we:customFunctionIds>
        <we:customFunctionIds>PsiMean</we:customFunctionIds>
        <we:customFunctionIds>PsiTheoMean</we:customFunctionIds>
        <we:customFunctionIds>PsiLock</we:customFunctionIds>
        <we:customFunctionIds>PsiName</we:customFunctionIds>
        <we:customFunctionIds>PsiShift</we:customFunctionIds>
        <we:customFunctionIds>PsiSample</we:customFunctionIds>
        <we:customFunctionIds>PsiTruncate</we:customFunctionIds>
        <we:customFunctionIds>PsiSeed</we:customFunctionIds>
        <we:customFunctionIds>PsiOutput</we:customFunctionIds>
        <we:customFunctionIds>PsiInput</we:customFunctionIds>
        <we:customFunctionIds>PsiSimParam</we:customFunctionIds>
        <we:customFunctionIds>PsiSenParam</we:customFunctionIds>
        <we:customFunctionIds>PsiOptParam</we:customFunctionIds>
        <we:customFunctionIds>PsiCalcParam</we:customFunctionIds>
        <we:customFunctionIds>PsiSlurp</we:customFunctionIds>
        <we:customFunctionIds>PsiSip</we:customFunctionIds>
        <we:customFunctionIds>PsiTSSip</we:customFunctionIds>
        <we:customFunctionIds>PsiCorrMatrix</we:customFunctionIds>
        <we:customFunctionIds>PsiCorrDepen</we:customFunctionIds>
        <we:customFunctionIds>PsiCorrIndep</we:customFunctionIds>
        <we:customFunctionIds>PsiFit</we:customFunctionIds>
        <we:customFunctionIds>PsiData</we:customFunctionIds>
        <we:customFunctionIds>PsiKurtosis</we:customFunctionIds>
        <we:customFunctionIds>PsiTheoKurtosis</we:customFunctionIds>
        <we:customFunctionIds>PsiMax</we:customFunctionIds>
        <we:customFunctionIds>PsiTheoMax</we:customFunctionIds>
        <we:customFunctionIds>PsiMin</we:customFunctionIds>
        <we:customFunctionIds>PsiTheoMin</we:customFunctionIds>
        <we:customFunctionIds>PsiMode</we:customFunctionIds>
        <we:customFunctionIds>PsiTheoMode</we:customFunctionIds>
        <we:customFunctionIds>PsiPercentile</we:customFunctionIds>
        <we:customFunctionIds>PsiTheoPercentile</we:customFunctionIds>
        <we:customFunctionIds>PsiPtoX</we:customFunctionIds>
        <we:customFunctionIds>PsiTheoPtoX</we:customFunctionIds>
        <we:customFunctionIds>PsiPercentileD</we:customFunctionIds>
        <we:customFunctionIds>PsiTheoPercentileD</we:customFunctionIds>
        <we:customFunctionIds>PsiQtoX</we:customFunctionIds>
        <we:customFunctionIds>PsiTheoQtoX</we:customFunctionIds>
        <we:customFunctionIds>PsiRange</we:customFunctionIds>
        <we:customFunctionIds>PsiTheoRange</we:customFunctionIds>
        <we:customFunctionIds>PsiSkewness</we:customFunctionIds>
        <we:customFunctionIds>PsiTheoSkewness</we:customFunctionIds>
        <we:customFunctionIds>PsiStdDev</we:customFunctionIds>
        <we:customFunctionIds>PsiTheoStdDev</we:customFunctionIds>
        <we:customFunctionIds>PsiTarget</we:customFunctionIds>
        <we:customFunctionIds>PsiTheoTarget</we:customFunctionIds>
        <we:customFunctionIds>PsiXtoP</we:customFunctionIds>
        <we:customFunctionIds>PsiTheoXtoP</we:customFunctionIds>
        <we:customFunctionIds>PsiTargetD</we:customFunctionIds>
        <we:customFunctionIds>PsiTheoTargetD</we:customFunctionIds>
        <we:customFunctionIds>PsiXtoQ</we:customFunctionIds>
        <we:customFunctionIds>PsiTheoXtoQ</we:customFunctionIds>
        <we:customFunctionIds>PsiTheoXtoY</we:customFunctionIds>
        <we:customFunctionIds>PsiVariance</we:customFunctionIds>
        <we:customFunctionIds>PsiTheoVariance</we:customFunctionIds>
        <we:customFunctionIds>PsiAbsDev</we:customFunctionIds>
        <we:customFunctionIds>PsiCITrials</we:customFunctionIds>
        <we:customFunctionIds>PsiCorrelation</we:customFunctionIds>
        <we:customFunctionIds>PsiFrequency</we:customFunctionIds>
        <we:customFunctionIds>PsiMeanCI</we:customFunctionIds>
        <we:customFunctionIds>PsiMeanCIB</we:customFunctionIds>
        <we:customFunctionIds>PsiSemiDev</we:customFunctionIds>
        <we:customFunctionIds>PsiSemiDev2</we:customFunctionIds>
        <we:customFunctionIds>PsiSemiVar</we:customFunctionIds>
        <we:customFunctionIds>PsiSemiVar2</we:customFunctionIds>
        <we:customFunctionIds>PsiStdDevCI</we:customFunctionIds>
        <we:customFunctionIds>PsiBVaR</we:customFunctionIds>
        <we:customFunctionIds>PsiCVaR</we:customFunctionIds>
        <we:customFunctionIds>PsiCurrentTrial</we:customFunctionIds>
        <we:customFunctionIds>PsiCurrentSim</we:customFunctionIds>
        <we:customFunctionIds>PsiCount</we:customFunctionIds>
        <we:customFunctionIds>PsiSenValue</we:customFunctionIds>
        <we:customFunctionIds>PsiCurrentOpt</we:customFunctionIds>
        <we:customFunctionIds>PsiMedian</we:customFunctionIds>
        <we:customFunctionIds>PsiTheoMedian</we:customFunctionIds>
        <we:customFunctionIds>PsiDim</we:customFunctionIds>
        <we:customFunctionIds>PsiCube</we:customFunctionIds>
        <we:customFunctionIds>PsiReduce</we:customFunctionIds>
        <we:customFunctionIds>PsiJoin</we:customFunctionIds>
        <we:customFunctionIds>PsiOptStatus</we:customFunctionIds>
        <we:customFunctionIds>PsiPivotCube</we:customFunctionIds>
        <we:customFunctionIds>PsiCalcValue</we:customFunctionIds>
        <we:customFunctionIds>PsiOptData</we:customFunctionIds>
        <we:customFunctionIds>PsiParamDim</we:customFunctionIds>
        <we:customFunctionIds>PsiPivotDim</we:customFunctionIds>
        <we:customFunctionIds>PsiCubeOutput</we:customFunctionIds>
        <we:customFunctionIds>PsiDimLock</we:customFunctionIds>
        <we:customFunctionIds>PsiDimActive</we:customFunctionIds>
        <we:customFunctionIds>PsiCubeData</we:customFunctionIds>
        <we:customFunctionIds>PsiSimOutput</we:customFunctionIds>
        <we:customFunctionIds>PsiSimData</we:customFunctionIds>
        <we:customFunctionIds>PsiResample</we:customFunctionIds>
        <we:customFunctionIds>PsiTableCube</we:customFunctionIds>
        <we:customFunctionIds>PsiCompound</we:customFunctionIds>
        <we:customFunctionIds>PsiCopula</we:customFunctionIds>
        <we:customFunctionIds>PsiCopulaStudent</we:customFunctionIds>
        <we:customFunctionIds>PsiCopulaGauss</we:customFunctionIds>
        <we:customFunctionIds>PsiKendallTau</we:customFunctionIds>
        <we:customFunctionIds>PsiSpearmanRho</we:customFunctionIds>
        <we:customFunctionIds>PsiMetalog</we:customFunctionIds>
        <we:customFunctionIds>PsiMetalogSPT</we:customFunctionIds>
        <we:customFunctionIds>PsiMetalogFit</we:customFunctionIds>
        <we:customFunctionIds>PsiDataSrc</we:customFunctionIds>
        <we:customFunctionIds>PsiModelSrc</we:customFunctionIds>
        <we:customFunctionIds>PsiSigmaCP</we:customFunctionIds>
        <we:customFunctionIds>PsiSigmaCPK</we:customFunctionIds>
        <we:customFunctionIds>PsiSigmaCPKLower</we:customFunctionIds>
        <we:customFunctionIds>PsiSigmaCPKUpper</we:customFunctionIds>
        <we:customFunctionIds>PsiSigmaCPM</we:customFunctionIds>
        <we:customFunctionIds>PsiSigmaDefectPPM</we:customFunctionIds>
        <we:customFunctionIds>PsiSigmaDefectShiftPPM</we:customFunctionIds>
        <we:customFunctionIds>PsiSigmaDefectShiftPPMLower</we:customFunctionIds>
        <we:customFunctionIds>PsiSigmaDefectShiftPPMUpper</we:customFunctionIds>
        <we:customFunctionIds>PsiSigmaK</we:customFunctionIds>
        <we:customFunctionIds>PsiSigmaLowerBound</we:customFunctionIds>
        <we:customFunctionIds>PsiSigmaProbDefectShift</we:customFunctionIds>
        <we:customFunctionIds>PsiSigmaProbDefectShiftLower</we:customFunctionIds>
        <we:customFunctionIds>PsiSigmaProbDefectShiftUpper</we:customFunctionIds>
        <we:customFunctionIds>PsiSigmaSigmaLevel</we:customFunctionIds>
        <we:customFunctionIds>PsiSigmaUpperBound</we:customFunctionIds>
        <we:customFunctionIds>PsiSigmaYield</we:customFunctionIds>
        <we:customFunctionIds>PsiSigmaZLower</we:customFunctionIds>
        <we:customFunctionIds>PsiSigmaZMin</we:customFunctionIds>
        <we:customFunctionIds>PsiSigmaZUpper</we:customFunctionIds>
        <we:customFunctionIds>PsiBetaGenAlt</we:customFunctionIds>
        <we:customFunctionIds>PsiCauchyAlt</we:customFunctionIds>
        <we:customFunctionIds>PsiChiSquareAlt</we:customFunctionIds>
        <we:customFunctionIds>PsiErfAlt</we:customFunctionIds>
        <we:customFunctionIds>PsiExponentialAlt</we:customFunctionIds>
        <we:customFunctionIds>PsiGammaAlt</we:customFunctionIds>
        <we:customFunctionIds>PsiInvNormalAlt</we:customFunctionIds>
        <we:customFunctionIds>PsiLaplaceAlt</we:customFunctionIds>
        <we:customFunctionIds>PsiLogisticAlt</we:customFunctionIds>
        <we:customFunctionIds>PsiLogLogisticAlt</we:customFunctionIds>
        <we:customFunctionIds>PsiLogNormalAlt</we:customFunctionIds>
        <we:customFunctionIds>PsiMaxExtremeAlt</we:customFunctionIds>
        <we:customFunctionIds>PsiMinExtremeAlt</we:customFunctionIds>
        <we:customFunctionIds>PsiNormalAlt</we:customFunctionIds>
        <we:customFunctionIds>PsiUniformAlt</we:customFunctionIds>
        <we:customFunctionIds>PsiTriangularAlt</we:customFunctionIds>
        <we:customFunctionIds>PsiParetoAlt</we:customFunctionIds>
        <we:customFunctionIds>PsiPareto2Alt</we:customFunctionIds>
        <we:customFunctionIds>PsiPearson5Alt</we:customFunctionIds>
        <we:customFunctionIds>PsiPearson6Alt</we:customFunctionIds>
        <we:customFunctionIds>PsiPertAlt</we:customFunctionIds>
        <we:customFunctionIds>PsiRayleighAlt</we:customFunctionIds>
        <we:customFunctionIds>PsiStudentAlt</we:customFunctionIds>
        <we:customFunctionIds>PsiWeibullAlt</we:customFunctionIds>
        <we:customFunctionIds>PsiOptValue</we:customFunctionIds>
        <we:customFunctionIds>PsiCoeffVar</we:customFunctionIds>
        <we:customFunctionIds>PsiStdErr</we:customFunctionIds>
        <we:customFunctionIds>PsiExpGain</we:customFunctionIds>
        <we:customFunctionIds>PsiExpGainRatio</we:customFunctionIds>
        <we:customFunctionIds>PsiExpLoss</we:customFunctionIds>
        <we:customFunctionIds>PsiExpLossRatio</we:customFunctionIds>
        <we:customFunctionIds>PsiExpValMargin</we:customFunctionIds>
        <we:customFunctionIds>PsiCertified</we:customFunctionIds>
        <we:customFunctionIds>PsiCensor</we:customFunctionIds>
        <we:customFunctionIds>PsiBaseCase</we:customFunctionIds>
        <we:customFunctionIds>PsiForecastETS</we:customFunctionIds>
        <we:customFunctionIds>PsiForecastLinear</we:customFunctionIds>
        <we:customFunctionIds>DotProduct</we:customFunctionIds>
        <we:customFunctionIds>QuadProduct</we:customFunctionIds>
        <we:customFunctionIds>PsiDecTable</we:customFunctionIds>
        <we:customFunctionIds>PsiBoxFunction</we:customFunctionIds>
        <we:customFunctionIds>PsiInitialValue</we:customFunctionIds>
        <we:customFunctionIds>PsiFinalValue</we:customFunctionIds>
        <we:customFunctionIds>PsiDualValue</we:customFunctionIds>
        <we:customFunctionIds>PsiSlackValue</we:customFunctionIds>
        <we:customFunctionIds>PsiDualUpper</we:customFunctionIds>
        <we:customFunctionIds>PsiDualLower</we:customFunctionIds>
        <we:customFunctionIds>PsiTSIntegrate</we:customFunctionIds>
        <we:customFunctionIds>PsiTransform</we:customFunctionIds>
        <we:customFunctionIds>PsiTSSeasonality</we:customFunctionIds>
        <we:customFunctionIds>PsiTSLen</we:customFunctionIds>
        <we:customFunctionIds>PsiAR1</we:customFunctionIds>
        <we:customFunctionIds>PsiAR2</we:customFunctionIds>
        <we:customFunctionIds>PsiMA1</we:customFunctionIds>
        <we:customFunctionIds>PsiMA2</we:customFunctionIds>
        <we:customFunctionIds>PsiARMA11</we:customFunctionIds>
        <we:customFunctionIds>PsiARCH1</we:customFunctionIds>
        <we:customFunctionIds>PsiGARCH11</we:customFunctionIds>
        <we:customFunctionIds>PsiEGARCH11</we:customFunctionIds>
        <we:customFunctionIds>PsiAPARCH11</we:customFunctionIds>
        <we:customFunctionIds>PsiTargetCI</we:customFunctionIds>
        <we:customFunctionIds>PsiPercentileCI</we:customFunctionIds>
        <we:customFunctionIds>PsiPercentiles</we:customFunctionIds>
      </we:customFunctionIdList>
    </a:ext>
  </we:extLst>
</we:webextension>
</file>

<file path=xl/webextensions/webextension2.xml><?xml version="1.0" encoding="utf-8"?>
<we:webextension xmlns:we="http://schemas.microsoft.com/office/webextensions/webextension/2010/11" id="{B726D8A1-8BCF-46FE-996F-C5956292EC99}">
  <we:reference id="a2a4692c-ecd3-4c3d-bc1e-2c407a976176" version="23.0.0.0" store="EXCatalog" storeType="EXCatalog"/>
  <we:alternateReferences>
    <we:reference id="WA200000019" version="23.0.0.0" store="" storeType="OMEX"/>
  </we:alternateReferences>
  <we:properties/>
  <we:bindings/>
  <we:snapshot xmlns:r="http://schemas.openxmlformats.org/officeDocument/2006/relationships"/>
  <we:extLst>
    <a:ext xmlns:a="http://schemas.openxmlformats.org/drawingml/2006/main" uri="{D87F86FE-615C-45B5-9D79-34F1136793EB}">
      <we:containsCustomFunctions/>
    </a:ext>
    <a:ext xmlns:a="http://schemas.openxmlformats.org/drawingml/2006/main" uri="{7C84B067-C214-45C3-A712-C9D94CD141B2}">
      <we:customFunctionIdList>
        <we:customFunctionIds>PsiForecast</we:customFunctionIds>
        <we:customFunctionIds>PsiPredict</we:customFunctionIds>
        <we:customFunctionIds>PsiPosteriors</we:customFunctionIds>
        <we:customFunctionIds>PsiTransform</we:customFunctionIds>
      </we:customFunctionIdList>
    </a:ext>
  </we:extLst>
</we:webextension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0"/>
  <sheetViews>
    <sheetView tabSelected="1" topLeftCell="B1" zoomScale="109" zoomScaleNormal="160" workbookViewId="0">
      <selection activeCell="E6" sqref="E6"/>
    </sheetView>
  </sheetViews>
  <sheetFormatPr defaultColWidth="11.5703125" defaultRowHeight="15.75" x14ac:dyDescent="0.25"/>
  <cols>
    <col min="1" max="1" width="30" style="1" bestFit="1" customWidth="1"/>
    <col min="2" max="4" width="17.7109375" style="1" customWidth="1"/>
    <col min="5" max="5" width="68.7109375" style="6" bestFit="1" customWidth="1"/>
    <col min="6" max="12" width="17.7109375" style="1" customWidth="1"/>
    <col min="13" max="13" width="10" style="7" bestFit="1" customWidth="1"/>
    <col min="14" max="14" width="7.28515625" style="8" bestFit="1" customWidth="1"/>
    <col min="15" max="15" width="20.28515625" style="8" bestFit="1" customWidth="1"/>
    <col min="16" max="16" width="23.140625" style="6" bestFit="1" customWidth="1"/>
    <col min="17" max="17" width="17" style="6" bestFit="1" customWidth="1"/>
    <col min="18" max="16384" width="11.5703125" style="1"/>
  </cols>
  <sheetData>
    <row r="1" spans="1:17" x14ac:dyDescent="0.25">
      <c r="A1" s="13" t="s">
        <v>0</v>
      </c>
      <c r="B1" s="13" t="s">
        <v>1</v>
      </c>
      <c r="C1" s="13" t="s">
        <v>1</v>
      </c>
      <c r="D1" s="13" t="s">
        <v>1</v>
      </c>
      <c r="E1" s="14" t="s">
        <v>2</v>
      </c>
    </row>
    <row r="2" spans="1:17" x14ac:dyDescent="0.25">
      <c r="A2" s="11" t="s">
        <v>3</v>
      </c>
      <c r="B2" s="12">
        <v>44805</v>
      </c>
      <c r="C2" s="12">
        <v>44805</v>
      </c>
      <c r="D2" s="12">
        <v>44805</v>
      </c>
      <c r="K2" s="6"/>
      <c r="L2" s="6"/>
      <c r="O2" s="9"/>
      <c r="P2" s="9"/>
      <c r="Q2" s="9"/>
    </row>
    <row r="3" spans="1:17" x14ac:dyDescent="0.25">
      <c r="A3" s="11" t="s">
        <v>4</v>
      </c>
      <c r="B3" s="12">
        <v>44811</v>
      </c>
      <c r="C3" s="12">
        <v>44811</v>
      </c>
      <c r="D3" s="12">
        <v>44811</v>
      </c>
      <c r="K3" s="6"/>
      <c r="L3" s="6"/>
      <c r="O3" s="9"/>
      <c r="P3" s="9"/>
      <c r="Q3" s="9"/>
    </row>
    <row r="4" spans="1:17" x14ac:dyDescent="0.25">
      <c r="A4" s="3" t="s">
        <v>5</v>
      </c>
      <c r="B4" s="6">
        <f>(B3-B2+1)/7</f>
        <v>1</v>
      </c>
      <c r="C4" s="6">
        <f>(C3-C2+1)/7</f>
        <v>1</v>
      </c>
      <c r="D4" s="6">
        <f>(D3-D2+1)/7</f>
        <v>1</v>
      </c>
      <c r="K4" s="6"/>
      <c r="L4" s="6"/>
      <c r="O4" s="9"/>
      <c r="P4" s="9"/>
      <c r="Q4" s="9"/>
    </row>
    <row r="5" spans="1:17" x14ac:dyDescent="0.25">
      <c r="A5" s="11" t="s">
        <v>6</v>
      </c>
      <c r="B5" s="15">
        <v>10</v>
      </c>
      <c r="C5" s="15">
        <v>0</v>
      </c>
      <c r="D5" s="15">
        <v>0</v>
      </c>
      <c r="E5" s="6" t="s">
        <v>39</v>
      </c>
      <c r="Q5" s="9"/>
    </row>
    <row r="6" spans="1:17" x14ac:dyDescent="0.25">
      <c r="A6" s="11" t="s">
        <v>7</v>
      </c>
      <c r="B6" s="15">
        <v>0</v>
      </c>
      <c r="C6" s="15">
        <v>10</v>
      </c>
      <c r="D6" s="15">
        <v>10</v>
      </c>
      <c r="E6" s="6" t="s">
        <v>40</v>
      </c>
    </row>
    <row r="7" spans="1:17" x14ac:dyDescent="0.25">
      <c r="A7" s="11" t="s">
        <v>8</v>
      </c>
      <c r="B7" s="15">
        <v>0</v>
      </c>
      <c r="C7" s="15">
        <v>0</v>
      </c>
      <c r="D7" s="15">
        <v>0</v>
      </c>
      <c r="E7" s="6" t="s">
        <v>40</v>
      </c>
    </row>
    <row r="8" spans="1:17" x14ac:dyDescent="0.25">
      <c r="A8" s="11" t="s">
        <v>9</v>
      </c>
      <c r="B8" s="15">
        <v>0</v>
      </c>
      <c r="C8" s="15">
        <v>0</v>
      </c>
      <c r="D8" s="15">
        <v>0</v>
      </c>
      <c r="E8" s="6" t="s">
        <v>41</v>
      </c>
    </row>
    <row r="9" spans="1:17" x14ac:dyDescent="0.25">
      <c r="A9" s="11" t="s">
        <v>10</v>
      </c>
      <c r="B9" s="15">
        <v>0</v>
      </c>
      <c r="C9" s="15">
        <v>0</v>
      </c>
      <c r="D9" s="15">
        <v>0</v>
      </c>
      <c r="E9" s="6" t="s">
        <v>43</v>
      </c>
    </row>
    <row r="10" spans="1:17" x14ac:dyDescent="0.25">
      <c r="A10" s="2" t="s">
        <v>11</v>
      </c>
      <c r="B10" s="6">
        <f>SUM((B5*2)+B6+B7+B8+B9)</f>
        <v>20</v>
      </c>
      <c r="C10" s="6">
        <f>SUM((C5*2)+C6+C7+C8+C9)</f>
        <v>10</v>
      </c>
      <c r="D10" s="6">
        <f>SUM((D5*2)+D6+D7+D8+D9)</f>
        <v>10</v>
      </c>
      <c r="G10"/>
    </row>
    <row r="11" spans="1:17" x14ac:dyDescent="0.25">
      <c r="A11" s="2" t="s">
        <v>12</v>
      </c>
      <c r="B11" s="6">
        <f>(B10*8%)+B10</f>
        <v>21.6</v>
      </c>
      <c r="C11" s="6">
        <f>(C10*8%)+C10</f>
        <v>10.8</v>
      </c>
      <c r="D11" s="6">
        <f>(D10*8%)+D10</f>
        <v>10.8</v>
      </c>
      <c r="E11" s="6" t="s">
        <v>13</v>
      </c>
      <c r="G11"/>
    </row>
    <row r="12" spans="1:17" x14ac:dyDescent="0.25">
      <c r="A12" s="4" t="s">
        <v>14</v>
      </c>
      <c r="B12" s="7">
        <f>(((B5*53.54)+(B6*26.78)+(B7*26.78)+(B8*18.26)+(B9*12.7))+(((B5*53.54)+(B6*26.78)+(B7*26.78)+(B8*18.26)+(B9*12.7))*8%))/(48156/52.2*B4)</f>
        <v>0.6267902317468228</v>
      </c>
      <c r="C12" s="7">
        <f>(((C5*53.54)+(C6*26.78)+(C7*26.78)+(C8*18.26)+(C9*12.7))+(((C5*53.54)+(C6*26.78)+(C7*26.78)+(C8*18.26)+(C9*12.7))*8%))/(48156/52.2*C4)</f>
        <v>0.31351218539745829</v>
      </c>
      <c r="D12" s="7">
        <f>(((D5*53.54)+(D6*26.78)+(D7*26.78)+(D8*18.26)+(D9*12.7))+(((D5*53.54)+(D6*26.78)+(D7*26.78)+(D8*18.26)+(D9*12.7))*8%))/(48156/52.2*D4)</f>
        <v>0.31351218539745829</v>
      </c>
      <c r="E12" s="6" t="s">
        <v>15</v>
      </c>
      <c r="F12" s="6"/>
    </row>
    <row r="13" spans="1:17" x14ac:dyDescent="0.25">
      <c r="A13" s="5" t="s">
        <v>16</v>
      </c>
      <c r="B13" s="8">
        <f>((((B5*2)+B6+B7+B8+B9)*8%)+((B5*2)+B6+B7+B8+B9))/(B4*37)</f>
        <v>0.58378378378378382</v>
      </c>
      <c r="C13" s="8">
        <f>((((C5*2)+C6+C7+C8+C9)*8%)+((C5*2)+C6+C7+C8+C9))/(C4*37)</f>
        <v>0.29189189189189191</v>
      </c>
      <c r="D13" s="8">
        <f>((((D5*2)+D6+D7+D8+D9)*8%)+((D5*2)+D6+D7+D8+D9))/(D4*37)</f>
        <v>0.29189189189189191</v>
      </c>
      <c r="E13" s="6" t="s">
        <v>17</v>
      </c>
      <c r="F13" s="6"/>
    </row>
    <row r="14" spans="1:17" x14ac:dyDescent="0.25">
      <c r="A14" s="5" t="s">
        <v>18</v>
      </c>
      <c r="B14" s="16">
        <v>48156</v>
      </c>
      <c r="C14" s="16">
        <v>48156</v>
      </c>
      <c r="D14" s="16">
        <v>48156</v>
      </c>
      <c r="E14" s="6" t="s">
        <v>42</v>
      </c>
    </row>
    <row r="15" spans="1:17" x14ac:dyDescent="0.25">
      <c r="A15" s="3" t="s">
        <v>19</v>
      </c>
      <c r="B15" s="9">
        <f>(((B14*B12)/52.2)*B4)</f>
        <v>578.23199999999997</v>
      </c>
      <c r="C15" s="9">
        <f>(((C14*C12)/52.2)*C4)</f>
        <v>289.22400000000005</v>
      </c>
      <c r="D15" s="9">
        <f>(((D14*D12)/52.2)*D4)</f>
        <v>289.22400000000005</v>
      </c>
    </row>
    <row r="16" spans="1:17" x14ac:dyDescent="0.25">
      <c r="A16" s="3" t="s">
        <v>20</v>
      </c>
      <c r="B16" s="9">
        <f>(B15*20%)+B15</f>
        <v>693.87839999999994</v>
      </c>
      <c r="C16" s="9">
        <f>(C15*20%)+C15</f>
        <v>347.06880000000007</v>
      </c>
      <c r="D16" s="9">
        <f>(D15*20%)+D15</f>
        <v>347.06880000000007</v>
      </c>
      <c r="E16" s="6" t="s">
        <v>21</v>
      </c>
    </row>
    <row r="17" spans="1:5" x14ac:dyDescent="0.25">
      <c r="A17" s="3" t="s">
        <v>22</v>
      </c>
      <c r="B17" s="6">
        <f>B11/B4</f>
        <v>21.6</v>
      </c>
      <c r="C17" s="6">
        <f>C11/C4</f>
        <v>10.8</v>
      </c>
      <c r="D17" s="6">
        <f>D11/D4</f>
        <v>10.8</v>
      </c>
    </row>
    <row r="18" spans="1:5" x14ac:dyDescent="0.25">
      <c r="A18" s="3" t="s">
        <v>23</v>
      </c>
      <c r="B18" s="15">
        <v>24</v>
      </c>
      <c r="C18" s="15">
        <v>24</v>
      </c>
      <c r="D18" s="15">
        <v>24</v>
      </c>
      <c r="E18" s="6" t="s">
        <v>24</v>
      </c>
    </row>
    <row r="19" spans="1:5" x14ac:dyDescent="0.25">
      <c r="A19" s="3" t="s">
        <v>25</v>
      </c>
      <c r="B19" s="6">
        <f>B5/B18</f>
        <v>0.41666666666666669</v>
      </c>
      <c r="C19" s="6">
        <f>C5/C18</f>
        <v>0</v>
      </c>
      <c r="D19" s="6">
        <f>D5/D18</f>
        <v>0</v>
      </c>
      <c r="E19" s="6" t="s">
        <v>26</v>
      </c>
    </row>
    <row r="20" spans="1:5" x14ac:dyDescent="0.25">
      <c r="B20" s="1" t="e">
        <f>B12/E12</f>
        <v>#VALUE!</v>
      </c>
      <c r="C20" s="1" t="e">
        <f>C12/F12</f>
        <v>#DIV/0!</v>
      </c>
      <c r="D20" s="1" t="e">
        <f>D12/G12</f>
        <v>#DIV/0!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6"/>
  <sheetViews>
    <sheetView topLeftCell="B1" zoomScale="115" zoomScaleNormal="115" workbookViewId="0">
      <selection activeCell="D12" sqref="D12"/>
    </sheetView>
  </sheetViews>
  <sheetFormatPr defaultColWidth="11.5703125" defaultRowHeight="15.75" x14ac:dyDescent="0.25"/>
  <cols>
    <col min="1" max="1" width="30" style="1" bestFit="1" customWidth="1"/>
    <col min="2" max="4" width="17.7109375" style="1" customWidth="1"/>
    <col min="5" max="5" width="68.7109375" style="6" bestFit="1" customWidth="1"/>
    <col min="6" max="9" width="17.7109375" style="1" customWidth="1"/>
    <col min="10" max="10" width="10" style="7" bestFit="1" customWidth="1"/>
    <col min="11" max="11" width="7.28515625" style="8" bestFit="1" customWidth="1"/>
    <col min="12" max="12" width="20.28515625" style="8" bestFit="1" customWidth="1"/>
    <col min="13" max="13" width="23.140625" style="6" bestFit="1" customWidth="1"/>
    <col min="14" max="14" width="17" style="6" bestFit="1" customWidth="1"/>
    <col min="15" max="16384" width="11.5703125" style="1"/>
  </cols>
  <sheetData>
    <row r="1" spans="1:14" x14ac:dyDescent="0.25">
      <c r="A1" s="13" t="s">
        <v>0</v>
      </c>
      <c r="B1" s="13" t="s">
        <v>1</v>
      </c>
      <c r="C1" s="13" t="s">
        <v>1</v>
      </c>
      <c r="D1" s="13" t="s">
        <v>1</v>
      </c>
      <c r="E1" s="14" t="s">
        <v>2</v>
      </c>
    </row>
    <row r="2" spans="1:14" x14ac:dyDescent="0.25">
      <c r="A2" s="11" t="s">
        <v>3</v>
      </c>
      <c r="B2" s="12">
        <v>45170</v>
      </c>
      <c r="C2" s="12">
        <v>45170</v>
      </c>
      <c r="D2" s="12">
        <v>45170</v>
      </c>
      <c r="H2" s="6"/>
      <c r="I2" s="6"/>
      <c r="L2" s="9"/>
      <c r="M2" s="9"/>
      <c r="N2" s="9"/>
    </row>
    <row r="3" spans="1:14" x14ac:dyDescent="0.25">
      <c r="A3" s="11" t="s">
        <v>4</v>
      </c>
      <c r="B3" s="12">
        <v>45254</v>
      </c>
      <c r="C3" s="12">
        <v>45412</v>
      </c>
      <c r="D3" s="12">
        <v>45254</v>
      </c>
      <c r="H3" s="6"/>
      <c r="I3" s="6"/>
      <c r="L3" s="9"/>
      <c r="M3" s="9"/>
      <c r="N3" s="9"/>
    </row>
    <row r="4" spans="1:14" x14ac:dyDescent="0.25">
      <c r="A4" s="3" t="s">
        <v>5</v>
      </c>
      <c r="B4" s="6">
        <f t="shared" ref="B4:D4" si="0">(B3-B2+1)/7</f>
        <v>12.142857142857142</v>
      </c>
      <c r="C4" s="6">
        <f t="shared" si="0"/>
        <v>34.714285714285715</v>
      </c>
      <c r="D4" s="6">
        <f t="shared" si="0"/>
        <v>12.142857142857142</v>
      </c>
      <c r="H4" s="6"/>
      <c r="I4" s="6"/>
      <c r="L4" s="9"/>
      <c r="M4" s="9"/>
      <c r="N4" s="9"/>
    </row>
    <row r="5" spans="1:14" x14ac:dyDescent="0.25">
      <c r="A5" s="11" t="s">
        <v>6</v>
      </c>
      <c r="B5" s="15">
        <v>66</v>
      </c>
      <c r="C5" s="15">
        <v>144</v>
      </c>
      <c r="D5" s="15">
        <v>50.37</v>
      </c>
      <c r="E5" s="6" t="s">
        <v>38</v>
      </c>
      <c r="N5" s="9"/>
    </row>
    <row r="6" spans="1:14" x14ac:dyDescent="0.25">
      <c r="A6" s="11" t="s">
        <v>7</v>
      </c>
      <c r="B6" s="15">
        <v>0</v>
      </c>
      <c r="C6" s="15">
        <v>0</v>
      </c>
      <c r="D6" s="15">
        <v>0</v>
      </c>
      <c r="E6" s="6" t="s">
        <v>36</v>
      </c>
    </row>
    <row r="7" spans="1:14" x14ac:dyDescent="0.25">
      <c r="A7" s="11" t="s">
        <v>8</v>
      </c>
      <c r="B7" s="15">
        <v>0</v>
      </c>
      <c r="C7" s="15">
        <v>0</v>
      </c>
      <c r="D7" s="15">
        <v>0</v>
      </c>
      <c r="E7" s="6" t="s">
        <v>36</v>
      </c>
    </row>
    <row r="8" spans="1:14" x14ac:dyDescent="0.25">
      <c r="A8" s="11" t="s">
        <v>9</v>
      </c>
      <c r="B8" s="15">
        <v>0</v>
      </c>
      <c r="C8" s="15">
        <v>0</v>
      </c>
      <c r="D8" s="15">
        <v>0</v>
      </c>
      <c r="E8" s="6" t="s">
        <v>37</v>
      </c>
    </row>
    <row r="9" spans="1:14" x14ac:dyDescent="0.25">
      <c r="A9" s="11" t="s">
        <v>10</v>
      </c>
      <c r="B9" s="15">
        <v>0</v>
      </c>
      <c r="C9" s="15">
        <v>0</v>
      </c>
      <c r="D9" s="15">
        <v>0</v>
      </c>
      <c r="E9" s="6" t="s">
        <v>43</v>
      </c>
      <c r="G9" s="20">
        <v>45170</v>
      </c>
    </row>
    <row r="10" spans="1:14" x14ac:dyDescent="0.25">
      <c r="A10" s="2" t="s">
        <v>11</v>
      </c>
      <c r="B10" s="17">
        <f t="shared" ref="B10:D10" si="1">SUM((B5*2)+B6+B7+B8+B9)</f>
        <v>132</v>
      </c>
      <c r="C10" s="17">
        <f t="shared" si="1"/>
        <v>288</v>
      </c>
      <c r="D10" s="17">
        <f t="shared" si="1"/>
        <v>100.74</v>
      </c>
      <c r="G10" s="20">
        <v>45412</v>
      </c>
    </row>
    <row r="11" spans="1:14" x14ac:dyDescent="0.25">
      <c r="A11" s="2" t="s">
        <v>12</v>
      </c>
      <c r="B11" s="17">
        <f t="shared" ref="B11:D11" si="2">(B10*8%)+B10</f>
        <v>142.56</v>
      </c>
      <c r="C11" s="17">
        <f t="shared" si="2"/>
        <v>311.04000000000002</v>
      </c>
      <c r="D11" s="17">
        <f t="shared" si="2"/>
        <v>108.7992</v>
      </c>
      <c r="E11" s="6" t="s">
        <v>13</v>
      </c>
      <c r="G11" s="1">
        <f>G10-G9+1</f>
        <v>243</v>
      </c>
    </row>
    <row r="12" spans="1:14" x14ac:dyDescent="0.25">
      <c r="A12" s="4" t="s">
        <v>14</v>
      </c>
      <c r="B12" s="18">
        <f>(((B5*59.5)+(B6*29.74)+(B7*29.74)+(B8*20.08+(B9*12.7))+(((B5*59.5)+(B6*29.74)+(B7*29.74)+(B8*20.08)+(B9*12.7))*8%))/(48156/52.2*B4))</f>
        <v>0.37860284076750567</v>
      </c>
      <c r="C12" s="18">
        <f>(((C5*58.62)+(C6*29.3)+(C7*29.3)+(C8*19.69)+(C9*12.7))+(((C5*58.62)+(C6*29.3)+(C7*29.3)+(C8*19.69)+(C9*12.7))*8%))/(48156/52.2*C4)</f>
        <v>0.2846714577622726</v>
      </c>
      <c r="D12" s="18">
        <f>(((D5*58.62)+(D6*29.3)+(D7*29.3)+(D8*19.69)+(D9*12.7))+(((D5*58.62)+(D6*29.3)+(D7*29.3)+(D8*19.69)+(D9*12.7))*8%))/(48156/52.2*D4)</f>
        <v>0.28466936458978909</v>
      </c>
      <c r="E12" s="6" t="s">
        <v>15</v>
      </c>
      <c r="G12" s="1">
        <f>G11/7</f>
        <v>34.714285714285715</v>
      </c>
    </row>
    <row r="13" spans="1:14" x14ac:dyDescent="0.25">
      <c r="A13" s="5" t="s">
        <v>16</v>
      </c>
      <c r="B13" s="19">
        <f t="shared" ref="B13:D13" si="3">((((B5*2)+B6+B7+B8+B9)*8%)+((B5*2)+B6+B7+B8+B9))/(B4*37)</f>
        <v>0.31730365659777426</v>
      </c>
      <c r="C13" s="19">
        <f t="shared" si="3"/>
        <v>0.24216216216216216</v>
      </c>
      <c r="D13" s="19">
        <f t="shared" si="3"/>
        <v>0.24216038155802863</v>
      </c>
      <c r="E13" s="6" t="s">
        <v>17</v>
      </c>
    </row>
    <row r="14" spans="1:14" x14ac:dyDescent="0.25">
      <c r="A14" s="5" t="s">
        <v>18</v>
      </c>
      <c r="B14" s="16">
        <v>48156</v>
      </c>
      <c r="C14" s="16">
        <v>54463</v>
      </c>
      <c r="D14" s="16">
        <v>50900</v>
      </c>
      <c r="E14" s="6" t="s">
        <v>42</v>
      </c>
    </row>
    <row r="15" spans="1:14" x14ac:dyDescent="0.25">
      <c r="A15" s="3" t="s">
        <v>19</v>
      </c>
      <c r="B15" s="9">
        <f t="shared" ref="B15:D15" si="4">(((B14*B12)/52.2)*B4)</f>
        <v>4241.1600000000008</v>
      </c>
      <c r="C15" s="9">
        <f t="shared" si="4"/>
        <v>10310.582840169449</v>
      </c>
      <c r="D15" s="9">
        <f t="shared" si="4"/>
        <v>3370.6130429603786</v>
      </c>
    </row>
    <row r="16" spans="1:14" x14ac:dyDescent="0.25">
      <c r="A16" s="3" t="s">
        <v>20</v>
      </c>
      <c r="B16" s="9">
        <f t="shared" ref="B16:D16" si="5">(B15*20%)+B15</f>
        <v>5089.3920000000007</v>
      </c>
      <c r="C16" s="9">
        <f t="shared" si="5"/>
        <v>12372.699408203338</v>
      </c>
      <c r="D16" s="9">
        <f t="shared" si="5"/>
        <v>4044.7356515524543</v>
      </c>
      <c r="E16" s="6" t="s">
        <v>21</v>
      </c>
    </row>
    <row r="17" spans="1:5" x14ac:dyDescent="0.25">
      <c r="A17" s="3" t="s">
        <v>22</v>
      </c>
      <c r="B17" s="6">
        <f t="shared" ref="B17:D17" si="6">B11/B4</f>
        <v>11.740235294117648</v>
      </c>
      <c r="C17" s="6">
        <f t="shared" si="6"/>
        <v>8.9600000000000009</v>
      </c>
      <c r="D17" s="6">
        <f t="shared" si="6"/>
        <v>8.9599341176470588</v>
      </c>
    </row>
    <row r="18" spans="1:5" x14ac:dyDescent="0.25">
      <c r="A18" s="3" t="s">
        <v>23</v>
      </c>
      <c r="B18" s="15">
        <v>24</v>
      </c>
      <c r="C18" s="15">
        <v>24</v>
      </c>
      <c r="D18" s="15">
        <v>24</v>
      </c>
      <c r="E18" s="6" t="s">
        <v>24</v>
      </c>
    </row>
    <row r="19" spans="1:5" x14ac:dyDescent="0.25">
      <c r="A19" s="3" t="s">
        <v>25</v>
      </c>
      <c r="B19" s="6">
        <f t="shared" ref="B19:D19" si="7">B5/B18</f>
        <v>2.75</v>
      </c>
      <c r="C19" s="6">
        <f t="shared" si="7"/>
        <v>6</v>
      </c>
      <c r="D19" s="6">
        <f t="shared" si="7"/>
        <v>2.0987499999999999</v>
      </c>
      <c r="E19" s="6" t="s">
        <v>26</v>
      </c>
    </row>
    <row r="20" spans="1:5" x14ac:dyDescent="0.25">
      <c r="B20" s="1" t="e">
        <f>B12/E12</f>
        <v>#VALUE!</v>
      </c>
      <c r="C20" s="1" t="e">
        <f>C12/F12</f>
        <v>#DIV/0!</v>
      </c>
      <c r="D20" s="1">
        <f>D12/G12</f>
        <v>8.2003520663725248E-3</v>
      </c>
    </row>
    <row r="25" spans="1:5" x14ac:dyDescent="0.25">
      <c r="C25" s="20"/>
    </row>
    <row r="26" spans="1:5" x14ac:dyDescent="0.25">
      <c r="C26" s="20"/>
    </row>
  </sheetData>
  <sortState xmlns:xlrd2="http://schemas.microsoft.com/office/spreadsheetml/2017/richdata2" ref="A2:V25">
    <sortCondition descending="1" ref="N2:N25"/>
  </sortState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9"/>
  <sheetViews>
    <sheetView workbookViewId="0">
      <selection activeCell="B9" sqref="B9"/>
    </sheetView>
  </sheetViews>
  <sheetFormatPr defaultRowHeight="15" x14ac:dyDescent="0.25"/>
  <cols>
    <col min="1" max="1" width="16.7109375" bestFit="1" customWidth="1"/>
  </cols>
  <sheetData>
    <row r="1" spans="1:2" x14ac:dyDescent="0.25">
      <c r="A1" s="21" t="s">
        <v>27</v>
      </c>
      <c r="B1" s="21"/>
    </row>
    <row r="2" spans="1:2" x14ac:dyDescent="0.25">
      <c r="A2" t="s">
        <v>28</v>
      </c>
      <c r="B2" t="s">
        <v>29</v>
      </c>
    </row>
    <row r="3" spans="1:2" x14ac:dyDescent="0.25">
      <c r="A3" s="10" t="s">
        <v>30</v>
      </c>
      <c r="B3" s="10">
        <v>48156</v>
      </c>
    </row>
    <row r="4" spans="1:2" x14ac:dyDescent="0.25">
      <c r="A4" s="10" t="s">
        <v>31</v>
      </c>
      <c r="B4" s="10">
        <v>49909</v>
      </c>
    </row>
    <row r="5" spans="1:2" x14ac:dyDescent="0.25">
      <c r="A5" s="10" t="s">
        <v>32</v>
      </c>
      <c r="B5" s="10">
        <v>51664</v>
      </c>
    </row>
    <row r="6" spans="1:2" x14ac:dyDescent="0.25">
      <c r="A6" s="10" t="s">
        <v>33</v>
      </c>
      <c r="B6" s="10">
        <v>52093</v>
      </c>
    </row>
    <row r="7" spans="1:2" x14ac:dyDescent="0.25">
      <c r="A7" s="10" t="s">
        <v>34</v>
      </c>
      <c r="B7" s="10">
        <v>53933</v>
      </c>
    </row>
    <row r="8" spans="1:2" x14ac:dyDescent="0.25">
      <c r="A8" s="10" t="s">
        <v>35</v>
      </c>
      <c r="B8" s="10">
        <v>55280</v>
      </c>
    </row>
    <row r="9" spans="1:2" x14ac:dyDescent="0.25">
      <c r="A9" s="10"/>
    </row>
  </sheetData>
  <mergeCells count="1">
    <mergeCell ref="A1:B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e73289e-8803-4c69-af89-5eb581fe12cb">
      <Terms xmlns="http://schemas.microsoft.com/office/infopath/2007/PartnerControls"/>
    </lcf76f155ced4ddcb4097134ff3c332f>
    <TaxCatchAll xmlns="99e0c7ff-151b-4b27-9542-aa07bf019e1c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112A15FD3B06E488876B7321ED39627" ma:contentTypeVersion="14" ma:contentTypeDescription="Create a new document." ma:contentTypeScope="" ma:versionID="c91c3a3cd19453928f9fcbd60a11fcd4">
  <xsd:schema xmlns:xsd="http://www.w3.org/2001/XMLSchema" xmlns:xs="http://www.w3.org/2001/XMLSchema" xmlns:p="http://schemas.microsoft.com/office/2006/metadata/properties" xmlns:ns2="de73289e-8803-4c69-af89-5eb581fe12cb" xmlns:ns3="99e0c7ff-151b-4b27-9542-aa07bf019e1c" targetNamespace="http://schemas.microsoft.com/office/2006/metadata/properties" ma:root="true" ma:fieldsID="25ed4f2f0295f7186825abd831a38022" ns2:_="" ns3:_="">
    <xsd:import namespace="de73289e-8803-4c69-af89-5eb581fe12cb"/>
    <xsd:import namespace="99e0c7ff-151b-4b27-9542-aa07bf019e1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ObjectDetectorVersion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73289e-8803-4c69-af89-5eb581fe12c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d0509728-31c9-4ac3-934d-712f3fb036c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e0c7ff-151b-4b27-9542-aa07bf019e1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225dbd62-0e26-48d7-bf74-bdfed2c0a223}" ma:internalName="TaxCatchAll" ma:showField="CatchAllData" ma:web="99e0c7ff-151b-4b27-9542-aa07bf019e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9DF985-180C-4E36-8702-A6B69ACFADD4}">
  <ds:schemaRefs>
    <ds:schemaRef ds:uri="http://schemas.microsoft.com/office/2006/metadata/properties"/>
    <ds:schemaRef ds:uri="http://schemas.microsoft.com/office/infopath/2007/PartnerControls"/>
    <ds:schemaRef ds:uri="facb2b1f-9015-4583-a1cc-f18011e3c010"/>
    <ds:schemaRef ds:uri="4925b2bc-3cb2-4669-9968-8d8a56e671d1"/>
    <ds:schemaRef ds:uri="de73289e-8803-4c69-af89-5eb581fe12cb"/>
    <ds:schemaRef ds:uri="99e0c7ff-151b-4b27-9542-aa07bf019e1c"/>
  </ds:schemaRefs>
</ds:datastoreItem>
</file>

<file path=customXml/itemProps2.xml><?xml version="1.0" encoding="utf-8"?>
<ds:datastoreItem xmlns:ds="http://schemas.openxmlformats.org/officeDocument/2006/customXml" ds:itemID="{BDD32E18-DAAB-4A51-AE64-487B87AB45E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BADFCF7-FC1B-438A-930F-A2B26F97E24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e73289e-8803-4c69-af89-5eb581fe12cb"/>
    <ds:schemaRef ds:uri="99e0c7ff-151b-4b27-9542-aa07bf019e1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Year 1-2</vt:lpstr>
      <vt:lpstr>Year 3+</vt:lpstr>
      <vt:lpstr>11A scale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Gilmore, Anne Marie</cp:lastModifiedBy>
  <cp:revision/>
  <dcterms:created xsi:type="dcterms:W3CDTF">2020-03-20T11:05:42Z</dcterms:created>
  <dcterms:modified xsi:type="dcterms:W3CDTF">2024-01-05T16:54:22Z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0x0101007112A15FD3B06E488876B7321ED39627</vt:lpwstr>
  </property>
  <property fmtid="{D5CDD505-2E9C-101B-9397-08002B2CF9AE}" pid="3" name="MediaServiceImageTags">
    <vt:lpwstr/>
  </property>
</Properties>
</file>