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https://nuigalwayie-my.sharepoint.com/personal/0124074s_universityofgalway_ie/Documents/Documents/RAO Website/"/>
    </mc:Choice>
  </mc:AlternateContent>
  <xr:revisionPtr revIDLastSave="38" documentId="8_{5D332BBE-ECCC-4FBD-89C9-3F25A2FAE981}" xr6:coauthVersionLast="47" xr6:coauthVersionMax="47" xr10:uidLastSave="{52BCED09-EED6-45B8-A150-70BD791B8ECE}"/>
  <bookViews>
    <workbookView xWindow="-120" yWindow="-120" windowWidth="20730" windowHeight="11160" xr2:uid="{00000000-000D-0000-FFFF-FFFF00000000}"/>
  </bookViews>
  <sheets>
    <sheet name="Guidance" sheetId="16" r:id="rId1"/>
    <sheet name="Proposal" sheetId="1" r:id="rId2"/>
    <sheet name="Salary Working" sheetId="17" r:id="rId3"/>
    <sheet name="IUA Scales" sheetId="14" r:id="rId4"/>
    <sheet name="Funders Overhead Rate" sheetId="7" state="hidden" r:id="rId5"/>
    <sheet name="Fees" sheetId="15" r:id="rId6"/>
    <sheet name="Vat Determination Guide for RAO" sheetId="11" r:id="rId7"/>
  </sheets>
  <definedNames>
    <definedName name="_xlnm.Print_Area" localSheetId="6">'Vat Determination Guide for RAO'!$A$1:$H$31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N8" i="14" l="1"/>
  <c r="BT40" i="14" l="1"/>
  <c r="BU40" i="14" s="1"/>
  <c r="BO40" i="14"/>
  <c r="BQ40" i="14" s="1"/>
  <c r="BO39" i="14"/>
  <c r="BO37" i="14"/>
  <c r="BR39" i="14" l="1"/>
  <c r="BY40" i="14"/>
  <c r="BV40" i="14"/>
  <c r="BW40" i="14" s="1"/>
  <c r="BT39" i="14"/>
  <c r="BQ39" i="14"/>
  <c r="BP39" i="14"/>
  <c r="BT37" i="14"/>
  <c r="BQ37" i="14"/>
  <c r="BP37" i="14"/>
  <c r="BP40" i="14"/>
  <c r="BR40" i="14" s="1"/>
  <c r="B93" i="1"/>
  <c r="G32" i="1"/>
  <c r="G33" i="1"/>
  <c r="G34" i="1"/>
  <c r="G35" i="1"/>
  <c r="G36" i="1"/>
  <c r="G31" i="1"/>
  <c r="C37" i="1"/>
  <c r="D37" i="1"/>
  <c r="E37" i="1"/>
  <c r="F37" i="1"/>
  <c r="B37" i="1"/>
  <c r="BR37" i="14" l="1"/>
  <c r="CA40" i="14"/>
  <c r="BZ40" i="14"/>
  <c r="CD40" i="14"/>
  <c r="BV37" i="14"/>
  <c r="BU37" i="14"/>
  <c r="BW37" i="14"/>
  <c r="BY37" i="14"/>
  <c r="BV39" i="14"/>
  <c r="BU39" i="14"/>
  <c r="BY39" i="14"/>
  <c r="G37" i="1"/>
  <c r="G29" i="1"/>
  <c r="CB40" i="14" l="1"/>
  <c r="BW39" i="14"/>
  <c r="CD37" i="14"/>
  <c r="CA37" i="14"/>
  <c r="BZ37" i="14"/>
  <c r="CB37" i="14"/>
  <c r="CD39" i="14"/>
  <c r="CA39" i="14"/>
  <c r="BZ39" i="14"/>
  <c r="CB39" i="14"/>
  <c r="CI40" i="14"/>
  <c r="CF40" i="14"/>
  <c r="CE40" i="14"/>
  <c r="CG40" i="14" s="1"/>
  <c r="E56" i="17"/>
  <c r="F55" i="17"/>
  <c r="F54" i="17"/>
  <c r="H54" i="17" s="1"/>
  <c r="F53" i="17"/>
  <c r="F52" i="17"/>
  <c r="H52" i="17" s="1"/>
  <c r="F51" i="17"/>
  <c r="E46" i="17"/>
  <c r="F45" i="17"/>
  <c r="F44" i="17"/>
  <c r="F43" i="17"/>
  <c r="F41" i="17"/>
  <c r="E37" i="17"/>
  <c r="F36" i="17"/>
  <c r="F35" i="17"/>
  <c r="F34" i="17"/>
  <c r="F32" i="17"/>
  <c r="E15" i="17"/>
  <c r="E13" i="1"/>
  <c r="B55" i="1"/>
  <c r="B14" i="1" s="1"/>
  <c r="F55" i="1"/>
  <c r="F14" i="1" s="1"/>
  <c r="E55" i="1"/>
  <c r="E14" i="1" s="1"/>
  <c r="D55" i="1"/>
  <c r="D14" i="1" s="1"/>
  <c r="C55" i="1"/>
  <c r="C14" i="1" s="1"/>
  <c r="G54" i="1"/>
  <c r="G53" i="1"/>
  <c r="G52" i="1"/>
  <c r="G51" i="1"/>
  <c r="F46" i="1"/>
  <c r="F13" i="1" s="1"/>
  <c r="E46" i="1"/>
  <c r="D46" i="1"/>
  <c r="D13" i="1" s="1"/>
  <c r="C46" i="1"/>
  <c r="C13" i="1" s="1"/>
  <c r="B46" i="1"/>
  <c r="G45" i="1"/>
  <c r="G44" i="1"/>
  <c r="G43" i="1"/>
  <c r="G42" i="1"/>
  <c r="CF39" i="14" l="1"/>
  <c r="CE39" i="14"/>
  <c r="CG39" i="14"/>
  <c r="CI39" i="14"/>
  <c r="CK40" i="14"/>
  <c r="CJ40" i="14"/>
  <c r="CN40" i="14"/>
  <c r="CL40" i="14"/>
  <c r="CF37" i="14"/>
  <c r="CE37" i="14"/>
  <c r="CG37" i="14"/>
  <c r="CI37" i="14"/>
  <c r="F56" i="17"/>
  <c r="G55" i="1"/>
  <c r="G14" i="1"/>
  <c r="G46" i="1"/>
  <c r="B13" i="1"/>
  <c r="G13" i="1" s="1"/>
  <c r="I55" i="17"/>
  <c r="G51" i="17"/>
  <c r="I51" i="17" s="1"/>
  <c r="G53" i="17"/>
  <c r="G55" i="17"/>
  <c r="H51" i="17"/>
  <c r="H53" i="17"/>
  <c r="I53" i="17" s="1"/>
  <c r="H55" i="17"/>
  <c r="G52" i="17"/>
  <c r="I52" i="17" s="1"/>
  <c r="G54" i="17"/>
  <c r="I54" i="17" s="1"/>
  <c r="G45" i="17"/>
  <c r="H45" i="17"/>
  <c r="G43" i="17"/>
  <c r="H43" i="17"/>
  <c r="I43" i="17" s="1"/>
  <c r="H41" i="17"/>
  <c r="G41" i="17"/>
  <c r="I41" i="17" s="1"/>
  <c r="H44" i="17"/>
  <c r="G44" i="17"/>
  <c r="F42" i="17"/>
  <c r="F46" i="17" s="1"/>
  <c r="G34" i="17"/>
  <c r="H34" i="17"/>
  <c r="G36" i="17"/>
  <c r="H36" i="17"/>
  <c r="H32" i="17"/>
  <c r="G32" i="17"/>
  <c r="I32" i="17" s="1"/>
  <c r="H35" i="17"/>
  <c r="G35" i="17"/>
  <c r="F33" i="17"/>
  <c r="F37" i="17" s="1"/>
  <c r="BJ33" i="14"/>
  <c r="BO33" i="14" s="1"/>
  <c r="BJ27" i="14"/>
  <c r="BJ31" i="14"/>
  <c r="BJ16" i="14"/>
  <c r="BO16" i="14" s="1"/>
  <c r="BL40" i="14"/>
  <c r="BE36" i="14"/>
  <c r="BG36" i="14" s="1"/>
  <c r="BE37" i="14"/>
  <c r="BG37" i="14" s="1"/>
  <c r="BE38" i="14"/>
  <c r="BG38" i="14" s="1"/>
  <c r="BE39" i="14"/>
  <c r="BG39" i="14" s="1"/>
  <c r="BE40" i="14"/>
  <c r="BG40" i="14" s="1"/>
  <c r="BE41" i="14"/>
  <c r="BF41" i="14" s="1"/>
  <c r="BE42" i="14"/>
  <c r="BJ42" i="14" s="1"/>
  <c r="BO42" i="14" s="1"/>
  <c r="BE35" i="14"/>
  <c r="BF35" i="14" s="1"/>
  <c r="BE26" i="14"/>
  <c r="BG26" i="14" s="1"/>
  <c r="BF27" i="14"/>
  <c r="BE28" i="14"/>
  <c r="BJ28" i="14" s="1"/>
  <c r="BO28" i="14" s="1"/>
  <c r="BE29" i="14"/>
  <c r="BG29" i="14" s="1"/>
  <c r="BE30" i="14"/>
  <c r="BF30" i="14" s="1"/>
  <c r="BE32" i="14"/>
  <c r="BJ32" i="14" s="1"/>
  <c r="BG33" i="14"/>
  <c r="BE34" i="14"/>
  <c r="BF34" i="14" s="1"/>
  <c r="BE25" i="14"/>
  <c r="BG25" i="14" s="1"/>
  <c r="BE9" i="14"/>
  <c r="BG9" i="14" s="1"/>
  <c r="BE10" i="14"/>
  <c r="BJ10" i="14" s="1"/>
  <c r="BO10" i="14" s="1"/>
  <c r="BE11" i="14"/>
  <c r="BF11" i="14" s="1"/>
  <c r="BE12" i="14"/>
  <c r="BJ12" i="14" s="1"/>
  <c r="BO12" i="14" s="1"/>
  <c r="BE13" i="14"/>
  <c r="BG13" i="14" s="1"/>
  <c r="BE14" i="14"/>
  <c r="BG14" i="14" s="1"/>
  <c r="BE15" i="14"/>
  <c r="BF15" i="14" s="1"/>
  <c r="BE17" i="14"/>
  <c r="BG17" i="14" s="1"/>
  <c r="BE18" i="14"/>
  <c r="BJ18" i="14" s="1"/>
  <c r="BE19" i="14"/>
  <c r="BJ19" i="14" s="1"/>
  <c r="BE20" i="14"/>
  <c r="BG20" i="14" s="1"/>
  <c r="BE8" i="14"/>
  <c r="BG8" i="14" s="1"/>
  <c r="BG31" i="14"/>
  <c r="BF31" i="14"/>
  <c r="BG27" i="14"/>
  <c r="BG16" i="14"/>
  <c r="BF16" i="14"/>
  <c r="BQ42" i="14" l="1"/>
  <c r="BP42" i="14"/>
  <c r="BR42" i="14" s="1"/>
  <c r="BT42" i="14"/>
  <c r="CS40" i="14"/>
  <c r="CP40" i="14"/>
  <c r="CO40" i="14"/>
  <c r="CQ40" i="14" s="1"/>
  <c r="BT33" i="14"/>
  <c r="BQ33" i="14"/>
  <c r="BP33" i="14"/>
  <c r="BQ28" i="14"/>
  <c r="BP28" i="14"/>
  <c r="BR28" i="14" s="1"/>
  <c r="BT28" i="14"/>
  <c r="CN37" i="14"/>
  <c r="CK37" i="14"/>
  <c r="CJ37" i="14"/>
  <c r="CN39" i="14"/>
  <c r="CK39" i="14"/>
  <c r="CJ39" i="14"/>
  <c r="CL39" i="14" s="1"/>
  <c r="BO31" i="14"/>
  <c r="BO18" i="14"/>
  <c r="BT12" i="14"/>
  <c r="BQ12" i="14"/>
  <c r="BP12" i="14"/>
  <c r="BR12" i="14" s="1"/>
  <c r="BT10" i="14"/>
  <c r="BR10" i="14"/>
  <c r="BQ10" i="14"/>
  <c r="BP10" i="14"/>
  <c r="BQ16" i="14"/>
  <c r="BP16" i="14"/>
  <c r="BR16" i="14"/>
  <c r="BT16" i="14"/>
  <c r="BO32" i="14"/>
  <c r="BO27" i="14"/>
  <c r="BO19" i="14"/>
  <c r="BH16" i="14"/>
  <c r="BF14" i="14"/>
  <c r="BH14" i="14" s="1"/>
  <c r="BF42" i="14"/>
  <c r="BF29" i="14"/>
  <c r="BF20" i="14"/>
  <c r="BH20" i="14" s="1"/>
  <c r="BH31" i="14"/>
  <c r="BJ38" i="14"/>
  <c r="BF38" i="14"/>
  <c r="BH38" i="14" s="1"/>
  <c r="BG19" i="14"/>
  <c r="BF19" i="14"/>
  <c r="BF9" i="14"/>
  <c r="BH9" i="14" s="1"/>
  <c r="BL10" i="14"/>
  <c r="BL12" i="14"/>
  <c r="BJ9" i="14"/>
  <c r="BF32" i="14"/>
  <c r="BL28" i="14"/>
  <c r="B13" i="17"/>
  <c r="F13" i="17" s="1"/>
  <c r="H13" i="17" s="1"/>
  <c r="BF40" i="14"/>
  <c r="BH40" i="14" s="1"/>
  <c r="BF12" i="14"/>
  <c r="BH12" i="14" s="1"/>
  <c r="BF28" i="14"/>
  <c r="BG28" i="14"/>
  <c r="BG41" i="14"/>
  <c r="BH41" i="14" s="1"/>
  <c r="BL42" i="14"/>
  <c r="BL16" i="14"/>
  <c r="B11" i="17"/>
  <c r="F11" i="17" s="1"/>
  <c r="G11" i="17" s="1"/>
  <c r="BL32" i="14"/>
  <c r="BG15" i="14"/>
  <c r="BH15" i="14" s="1"/>
  <c r="BJ30" i="14"/>
  <c r="BJ29" i="14"/>
  <c r="BJ14" i="14"/>
  <c r="BJ13" i="14"/>
  <c r="BG12" i="14"/>
  <c r="BJ8" i="14"/>
  <c r="BO8" i="14" s="1"/>
  <c r="BJ36" i="14"/>
  <c r="BJ20" i="14"/>
  <c r="BO20" i="14" s="1"/>
  <c r="BJ35" i="14"/>
  <c r="BO35" i="14" s="1"/>
  <c r="BG34" i="14"/>
  <c r="BH34" i="14" s="1"/>
  <c r="BG42" i="14"/>
  <c r="BH42" i="14" s="1"/>
  <c r="BG32" i="14"/>
  <c r="B10" i="17"/>
  <c r="F10" i="17" s="1"/>
  <c r="BJ11" i="14"/>
  <c r="BO11" i="14" s="1"/>
  <c r="BJ34" i="14"/>
  <c r="BO34" i="14" s="1"/>
  <c r="BJ26" i="14"/>
  <c r="BO26" i="14" s="1"/>
  <c r="BH29" i="14"/>
  <c r="BJ17" i="14"/>
  <c r="BG11" i="14"/>
  <c r="BH11" i="14" s="1"/>
  <c r="BF39" i="14"/>
  <c r="BH39" i="14" s="1"/>
  <c r="BJ25" i="14"/>
  <c r="BO25" i="14" s="1"/>
  <c r="BJ15" i="14"/>
  <c r="BJ41" i="14"/>
  <c r="BO41" i="14" s="1"/>
  <c r="I56" i="17"/>
  <c r="H56" i="17"/>
  <c r="G56" i="17"/>
  <c r="I44" i="17"/>
  <c r="I45" i="17"/>
  <c r="I34" i="17"/>
  <c r="I35" i="17"/>
  <c r="I36" i="17"/>
  <c r="H42" i="17"/>
  <c r="H46" i="17" s="1"/>
  <c r="G42" i="17"/>
  <c r="H33" i="17"/>
  <c r="H37" i="17" s="1"/>
  <c r="G33" i="17"/>
  <c r="I33" i="17" s="1"/>
  <c r="BH27" i="14"/>
  <c r="BL18" i="14"/>
  <c r="BK19" i="14"/>
  <c r="BK27" i="14"/>
  <c r="BK31" i="14"/>
  <c r="BK37" i="14"/>
  <c r="BL19" i="14"/>
  <c r="BL27" i="14"/>
  <c r="BL31" i="14"/>
  <c r="BL33" i="14"/>
  <c r="BL37" i="14"/>
  <c r="BL39" i="14"/>
  <c r="BK33" i="14"/>
  <c r="BK39" i="14"/>
  <c r="BK10" i="14"/>
  <c r="BK12" i="14"/>
  <c r="BK16" i="14"/>
  <c r="BK18" i="14"/>
  <c r="BK28" i="14"/>
  <c r="BK32" i="14"/>
  <c r="BK40" i="14"/>
  <c r="BM40" i="14" s="1"/>
  <c r="BK42" i="14"/>
  <c r="BF36" i="14"/>
  <c r="BH36" i="14" s="1"/>
  <c r="BF37" i="14"/>
  <c r="BH37" i="14" s="1"/>
  <c r="BG35" i="14"/>
  <c r="BH35" i="14" s="1"/>
  <c r="BF26" i="14"/>
  <c r="BH26" i="14" s="1"/>
  <c r="BF33" i="14"/>
  <c r="BH33" i="14" s="1"/>
  <c r="BG30" i="14"/>
  <c r="BH30" i="14" s="1"/>
  <c r="BF25" i="14"/>
  <c r="BH25" i="14" s="1"/>
  <c r="BF10" i="14"/>
  <c r="BF13" i="14"/>
  <c r="BH13" i="14" s="1"/>
  <c r="BF17" i="14"/>
  <c r="BH17" i="14" s="1"/>
  <c r="BG10" i="14"/>
  <c r="BF18" i="14"/>
  <c r="BG18" i="14"/>
  <c r="BF8" i="14"/>
  <c r="BH8" i="14" s="1"/>
  <c r="CL37" i="14" l="1"/>
  <c r="BR33" i="14"/>
  <c r="BR11" i="14"/>
  <c r="BP11" i="14"/>
  <c r="BQ11" i="14"/>
  <c r="BT11" i="14"/>
  <c r="BT8" i="14"/>
  <c r="BQ8" i="14"/>
  <c r="BP8" i="14"/>
  <c r="BR8" i="14" s="1"/>
  <c r="BK38" i="14"/>
  <c r="BO38" i="14"/>
  <c r="BU12" i="14"/>
  <c r="BY12" i="14"/>
  <c r="BV12" i="14"/>
  <c r="CP39" i="14"/>
  <c r="CO39" i="14"/>
  <c r="CQ39" i="14" s="1"/>
  <c r="CS39" i="14"/>
  <c r="CU40" i="14"/>
  <c r="CT40" i="14"/>
  <c r="CV40" i="14" s="1"/>
  <c r="BY16" i="14"/>
  <c r="BV16" i="14"/>
  <c r="BW16" i="14"/>
  <c r="BU16" i="14"/>
  <c r="BT41" i="14"/>
  <c r="BQ41" i="14"/>
  <c r="BP41" i="14"/>
  <c r="BR41" i="14" s="1"/>
  <c r="BO15" i="14"/>
  <c r="BT27" i="14"/>
  <c r="BQ27" i="14"/>
  <c r="BP27" i="14"/>
  <c r="BQ18" i="14"/>
  <c r="BP18" i="14"/>
  <c r="BT18" i="14"/>
  <c r="BR18" i="14"/>
  <c r="BQ26" i="14"/>
  <c r="BP26" i="14"/>
  <c r="BR26" i="14" s="1"/>
  <c r="BT26" i="14"/>
  <c r="BT25" i="14"/>
  <c r="BQ25" i="14"/>
  <c r="BP25" i="14"/>
  <c r="BR25" i="14"/>
  <c r="BK13" i="14"/>
  <c r="BO13" i="14"/>
  <c r="BY42" i="14"/>
  <c r="BV42" i="14"/>
  <c r="BU42" i="14"/>
  <c r="BW42" i="14" s="1"/>
  <c r="BT35" i="14"/>
  <c r="BQ35" i="14"/>
  <c r="BR35" i="14"/>
  <c r="BP35" i="14"/>
  <c r="BY28" i="14"/>
  <c r="BV28" i="14"/>
  <c r="BU28" i="14"/>
  <c r="BW28" i="14" s="1"/>
  <c r="BQ20" i="14"/>
  <c r="BP20" i="14"/>
  <c r="BR20" i="14"/>
  <c r="BT20" i="14"/>
  <c r="BQ34" i="14"/>
  <c r="BP34" i="14"/>
  <c r="BR34" i="14" s="1"/>
  <c r="BT34" i="14"/>
  <c r="BT19" i="14"/>
  <c r="BQ19" i="14"/>
  <c r="BP19" i="14"/>
  <c r="BR19" i="14" s="1"/>
  <c r="BK14" i="14"/>
  <c r="BO14" i="14"/>
  <c r="BQ32" i="14"/>
  <c r="BP32" i="14"/>
  <c r="BR32" i="14"/>
  <c r="BT32" i="14"/>
  <c r="BT31" i="14"/>
  <c r="BQ31" i="14"/>
  <c r="BP31" i="14"/>
  <c r="BK30" i="14"/>
  <c r="BO30" i="14"/>
  <c r="BK36" i="14"/>
  <c r="BO36" i="14"/>
  <c r="BO9" i="14"/>
  <c r="BO17" i="14"/>
  <c r="BO29" i="14"/>
  <c r="BU10" i="14"/>
  <c r="BV10" i="14"/>
  <c r="BY10" i="14"/>
  <c r="CP37" i="14"/>
  <c r="CO37" i="14"/>
  <c r="CQ37" i="14"/>
  <c r="CS37" i="14"/>
  <c r="BV33" i="14"/>
  <c r="BW33" i="14" s="1"/>
  <c r="BU33" i="14"/>
  <c r="BY33" i="14"/>
  <c r="BK15" i="14"/>
  <c r="BH19" i="14"/>
  <c r="B12" i="17"/>
  <c r="F12" i="17" s="1"/>
  <c r="H12" i="17" s="1"/>
  <c r="BH10" i="14"/>
  <c r="BM32" i="14"/>
  <c r="BH32" i="14"/>
  <c r="BM42" i="14"/>
  <c r="BM10" i="14"/>
  <c r="BK9" i="14"/>
  <c r="BL38" i="14"/>
  <c r="BL9" i="14"/>
  <c r="BK29" i="14"/>
  <c r="BL29" i="14"/>
  <c r="BH28" i="14"/>
  <c r="BL17" i="14"/>
  <c r="BL15" i="14"/>
  <c r="BM15" i="14" s="1"/>
  <c r="BK17" i="14"/>
  <c r="B14" i="17"/>
  <c r="F14" i="17" s="1"/>
  <c r="H14" i="17" s="1"/>
  <c r="BL35" i="14"/>
  <c r="BM12" i="14"/>
  <c r="G13" i="17"/>
  <c r="I13" i="17" s="1"/>
  <c r="BM16" i="14"/>
  <c r="BL41" i="14"/>
  <c r="BL13" i="14"/>
  <c r="BL26" i="14"/>
  <c r="BM33" i="14"/>
  <c r="BL25" i="14"/>
  <c r="BK34" i="14"/>
  <c r="BL20" i="14"/>
  <c r="BL14" i="14"/>
  <c r="BM14" i="14" s="1"/>
  <c r="BM28" i="14"/>
  <c r="BK11" i="14"/>
  <c r="BL36" i="14"/>
  <c r="I42" i="17"/>
  <c r="I46" i="17" s="1"/>
  <c r="BL8" i="14"/>
  <c r="BL30" i="14"/>
  <c r="BM30" i="14" s="1"/>
  <c r="H11" i="17"/>
  <c r="I11" i="17" s="1"/>
  <c r="BM39" i="14"/>
  <c r="BL34" i="14"/>
  <c r="BK20" i="14"/>
  <c r="BM18" i="14"/>
  <c r="BK25" i="14"/>
  <c r="BK35" i="14"/>
  <c r="BM35" i="14" s="1"/>
  <c r="BK26" i="14"/>
  <c r="BH18" i="14"/>
  <c r="BL11" i="14"/>
  <c r="H10" i="17"/>
  <c r="G10" i="17"/>
  <c r="BM27" i="14"/>
  <c r="BK41" i="14"/>
  <c r="BK8" i="14"/>
  <c r="BM37" i="14"/>
  <c r="G46" i="17"/>
  <c r="I37" i="17"/>
  <c r="G37" i="17"/>
  <c r="BM31" i="14"/>
  <c r="BM19" i="14"/>
  <c r="BM38" i="14" l="1"/>
  <c r="G12" i="17"/>
  <c r="I12" i="17" s="1"/>
  <c r="BR27" i="14"/>
  <c r="BW10" i="14"/>
  <c r="BR31" i="14"/>
  <c r="BW12" i="14"/>
  <c r="BY32" i="14"/>
  <c r="BV32" i="14"/>
  <c r="BU32" i="14"/>
  <c r="BV35" i="14"/>
  <c r="BU35" i="14"/>
  <c r="BW35" i="14" s="1"/>
  <c r="BY35" i="14"/>
  <c r="BY18" i="14"/>
  <c r="BV18" i="14"/>
  <c r="BU18" i="14"/>
  <c r="CA16" i="14"/>
  <c r="BZ16" i="14"/>
  <c r="CB16" i="14" s="1"/>
  <c r="CD16" i="14"/>
  <c r="CU37" i="14"/>
  <c r="CT37" i="14"/>
  <c r="CV37" i="14" s="1"/>
  <c r="BT29" i="14"/>
  <c r="BQ29" i="14"/>
  <c r="BP29" i="14"/>
  <c r="BR29" i="14"/>
  <c r="BQ30" i="14"/>
  <c r="BP30" i="14"/>
  <c r="BR30" i="14" s="1"/>
  <c r="BT30" i="14"/>
  <c r="BY34" i="14"/>
  <c r="BV34" i="14"/>
  <c r="BU34" i="14"/>
  <c r="BW34" i="14"/>
  <c r="CD12" i="14"/>
  <c r="CA12" i="14"/>
  <c r="BZ12" i="14"/>
  <c r="BU8" i="14"/>
  <c r="BY8" i="14"/>
  <c r="BV8" i="14"/>
  <c r="BV19" i="14"/>
  <c r="BU19" i="14"/>
  <c r="BW19" i="14" s="1"/>
  <c r="BY19" i="14"/>
  <c r="BV25" i="14"/>
  <c r="BU25" i="14"/>
  <c r="BW25" i="14" s="1"/>
  <c r="BY25" i="14"/>
  <c r="BY11" i="14"/>
  <c r="BV11" i="14"/>
  <c r="BU11" i="14"/>
  <c r="BW11" i="14" s="1"/>
  <c r="BV31" i="14"/>
  <c r="BU31" i="14"/>
  <c r="BW31" i="14" s="1"/>
  <c r="BY31" i="14"/>
  <c r="BT15" i="14"/>
  <c r="BQ15" i="14"/>
  <c r="BP15" i="14"/>
  <c r="BT17" i="14"/>
  <c r="BQ17" i="14"/>
  <c r="BP17" i="14"/>
  <c r="BR17" i="14" s="1"/>
  <c r="BT14" i="14"/>
  <c r="BP14" i="14"/>
  <c r="BQ14" i="14"/>
  <c r="BY26" i="14"/>
  <c r="BV26" i="14"/>
  <c r="BW26" i="14" s="1"/>
  <c r="BU26" i="14"/>
  <c r="BV27" i="14"/>
  <c r="BU27" i="14"/>
  <c r="BW27" i="14" s="1"/>
  <c r="BY27" i="14"/>
  <c r="BM13" i="14"/>
  <c r="CA28" i="14"/>
  <c r="BZ28" i="14"/>
  <c r="CB28" i="14" s="1"/>
  <c r="CD28" i="14"/>
  <c r="CA42" i="14"/>
  <c r="BZ42" i="14"/>
  <c r="CB42" i="14" s="1"/>
  <c r="CD42" i="14"/>
  <c r="BV41" i="14"/>
  <c r="BU41" i="14"/>
  <c r="BW41" i="14" s="1"/>
  <c r="BY41" i="14"/>
  <c r="BQ38" i="14"/>
  <c r="BP38" i="14"/>
  <c r="BT38" i="14"/>
  <c r="BQ36" i="14"/>
  <c r="BP36" i="14"/>
  <c r="BR36" i="14"/>
  <c r="BT36" i="14"/>
  <c r="BM36" i="14"/>
  <c r="CD33" i="14"/>
  <c r="CA33" i="14"/>
  <c r="BZ33" i="14"/>
  <c r="CB33" i="14" s="1"/>
  <c r="CD10" i="14"/>
  <c r="CA10" i="14"/>
  <c r="BZ10" i="14"/>
  <c r="BR9" i="14"/>
  <c r="BP9" i="14"/>
  <c r="BQ9" i="14"/>
  <c r="BT9" i="14"/>
  <c r="BY20" i="14"/>
  <c r="BV20" i="14"/>
  <c r="BU20" i="14"/>
  <c r="BW20" i="14" s="1"/>
  <c r="BR13" i="14"/>
  <c r="BP13" i="14"/>
  <c r="BQ13" i="14"/>
  <c r="BT13" i="14"/>
  <c r="CU39" i="14"/>
  <c r="CT39" i="14"/>
  <c r="CV39" i="14" s="1"/>
  <c r="BM11" i="14"/>
  <c r="G14" i="17"/>
  <c r="I14" i="17" s="1"/>
  <c r="BM17" i="14"/>
  <c r="F15" i="17"/>
  <c r="BM34" i="14"/>
  <c r="BM9" i="14"/>
  <c r="BM25" i="14"/>
  <c r="BM29" i="14"/>
  <c r="BM8" i="14"/>
  <c r="C28" i="1"/>
  <c r="BM26" i="14"/>
  <c r="BM20" i="14"/>
  <c r="BM41" i="14"/>
  <c r="I10" i="17"/>
  <c r="H15" i="17"/>
  <c r="H42" i="14"/>
  <c r="M42" i="14" s="1"/>
  <c r="O42" i="14" s="1"/>
  <c r="H41" i="14"/>
  <c r="J41" i="14" s="1"/>
  <c r="H40" i="14"/>
  <c r="H39" i="14"/>
  <c r="J39" i="14" s="1"/>
  <c r="H38" i="14"/>
  <c r="H37" i="14"/>
  <c r="I37" i="14" s="1"/>
  <c r="H36" i="14"/>
  <c r="J36" i="14" s="1"/>
  <c r="H35" i="14"/>
  <c r="M35" i="14" s="1"/>
  <c r="N35" i="14" s="1"/>
  <c r="H34" i="14"/>
  <c r="I34" i="14" s="1"/>
  <c r="H33" i="14"/>
  <c r="H32" i="14"/>
  <c r="M32" i="14" s="1"/>
  <c r="H31" i="14"/>
  <c r="J31" i="14" s="1"/>
  <c r="H30" i="14"/>
  <c r="M30" i="14" s="1"/>
  <c r="O30" i="14" s="1"/>
  <c r="H29" i="14"/>
  <c r="J29" i="14" s="1"/>
  <c r="H28" i="14"/>
  <c r="H27" i="14"/>
  <c r="J27" i="14" s="1"/>
  <c r="H26" i="14"/>
  <c r="M26" i="14" s="1"/>
  <c r="O26" i="14" s="1"/>
  <c r="H25" i="14"/>
  <c r="M25" i="14" s="1"/>
  <c r="O25" i="14" s="1"/>
  <c r="H24" i="14"/>
  <c r="M24" i="14" s="1"/>
  <c r="N24" i="14" s="1"/>
  <c r="H23" i="14"/>
  <c r="M23" i="14" s="1"/>
  <c r="H22" i="14"/>
  <c r="H21" i="14"/>
  <c r="J21" i="14" s="1"/>
  <c r="H20" i="14"/>
  <c r="J20" i="14" s="1"/>
  <c r="H19" i="14"/>
  <c r="I19" i="14" s="1"/>
  <c r="H18" i="14"/>
  <c r="M18" i="14" s="1"/>
  <c r="N18" i="14" s="1"/>
  <c r="H17" i="14"/>
  <c r="I17" i="14" s="1"/>
  <c r="H16" i="14"/>
  <c r="J16" i="14" s="1"/>
  <c r="H15" i="14"/>
  <c r="M15" i="14" s="1"/>
  <c r="H14" i="14"/>
  <c r="M14" i="14" s="1"/>
  <c r="O14" i="14" s="1"/>
  <c r="H13" i="14"/>
  <c r="H12" i="14"/>
  <c r="M12" i="14" s="1"/>
  <c r="R12" i="14" s="1"/>
  <c r="X12" i="14" s="1"/>
  <c r="H11" i="14"/>
  <c r="H10" i="14"/>
  <c r="M10" i="14" s="1"/>
  <c r="H9" i="14"/>
  <c r="I9" i="14" s="1"/>
  <c r="H8" i="14"/>
  <c r="I8" i="14" s="1"/>
  <c r="BA32" i="14"/>
  <c r="BB32" i="14"/>
  <c r="BA30" i="14"/>
  <c r="BB30" i="14"/>
  <c r="BA17" i="14"/>
  <c r="BB17" i="14"/>
  <c r="BA34" i="14"/>
  <c r="BB34" i="14"/>
  <c r="BA42" i="14"/>
  <c r="BB42" i="14"/>
  <c r="BB11" i="14"/>
  <c r="BA11" i="14"/>
  <c r="BA38" i="14"/>
  <c r="BB38" i="14"/>
  <c r="BB8" i="14"/>
  <c r="BA8" i="14"/>
  <c r="BA40" i="14"/>
  <c r="BB40" i="14"/>
  <c r="BA19" i="14"/>
  <c r="BB19" i="14"/>
  <c r="BB9" i="14"/>
  <c r="BA9" i="14"/>
  <c r="BA36" i="14"/>
  <c r="BB36" i="14"/>
  <c r="BA13" i="14"/>
  <c r="BB13" i="14"/>
  <c r="BA15" i="14"/>
  <c r="BB15" i="14"/>
  <c r="BA20" i="14"/>
  <c r="BB20" i="14"/>
  <c r="BA12" i="14"/>
  <c r="BB12" i="14"/>
  <c r="BA33" i="14"/>
  <c r="BB33" i="14"/>
  <c r="BB35" i="14"/>
  <c r="BA35" i="14"/>
  <c r="BA10" i="14"/>
  <c r="BB10" i="14"/>
  <c r="BB41" i="14"/>
  <c r="BA41" i="14"/>
  <c r="BA16" i="14"/>
  <c r="BB16" i="14"/>
  <c r="BA18" i="14"/>
  <c r="BB18" i="14"/>
  <c r="BA27" i="14"/>
  <c r="BB27" i="14"/>
  <c r="BB29" i="14"/>
  <c r="BA29" i="14"/>
  <c r="BB37" i="14"/>
  <c r="BA37" i="14"/>
  <c r="BB39" i="14"/>
  <c r="BA39" i="14"/>
  <c r="BA26" i="14"/>
  <c r="BB26" i="14"/>
  <c r="BA14" i="14"/>
  <c r="BB14" i="14"/>
  <c r="BB25" i="14"/>
  <c r="BA25" i="14"/>
  <c r="BB31" i="14"/>
  <c r="BA31" i="14"/>
  <c r="BA28" i="14"/>
  <c r="BB28" i="14"/>
  <c r="C12" i="1"/>
  <c r="B12" i="1"/>
  <c r="G100" i="1"/>
  <c r="G99" i="1"/>
  <c r="G98" i="1"/>
  <c r="G97" i="1"/>
  <c r="G92" i="1"/>
  <c r="G91" i="1"/>
  <c r="G90" i="1"/>
  <c r="G89" i="1"/>
  <c r="G88" i="1"/>
  <c r="G82" i="1"/>
  <c r="G81" i="1"/>
  <c r="G80" i="1"/>
  <c r="G74" i="1"/>
  <c r="G73" i="1"/>
  <c r="G72" i="1"/>
  <c r="G66" i="1"/>
  <c r="G65" i="1"/>
  <c r="G64" i="1"/>
  <c r="G63" i="1"/>
  <c r="G62" i="1"/>
  <c r="G61" i="1"/>
  <c r="G60" i="1"/>
  <c r="G59" i="1"/>
  <c r="D21" i="1"/>
  <c r="A12" i="1"/>
  <c r="A19" i="1"/>
  <c r="A18" i="1"/>
  <c r="A17" i="1"/>
  <c r="A16" i="1"/>
  <c r="A15" i="1"/>
  <c r="E12" i="1"/>
  <c r="E67" i="1"/>
  <c r="E19" i="1" s="1"/>
  <c r="E83" i="1"/>
  <c r="E16" i="1" s="1"/>
  <c r="E93" i="1"/>
  <c r="E17" i="1"/>
  <c r="E101" i="1"/>
  <c r="F101" i="1"/>
  <c r="F18" i="1" s="1"/>
  <c r="D101" i="1"/>
  <c r="D18" i="1" s="1"/>
  <c r="C101" i="1"/>
  <c r="C18" i="1" s="1"/>
  <c r="B101" i="1"/>
  <c r="B18" i="1" s="1"/>
  <c r="B17" i="1"/>
  <c r="F83" i="1"/>
  <c r="F16" i="1" s="1"/>
  <c r="D83" i="1"/>
  <c r="D16" i="1" s="1"/>
  <c r="C83" i="1"/>
  <c r="C16" i="1" s="1"/>
  <c r="B83" i="1"/>
  <c r="B16" i="1"/>
  <c r="F75" i="1"/>
  <c r="F15" i="1" s="1"/>
  <c r="E75" i="1"/>
  <c r="E15" i="1" s="1"/>
  <c r="D75" i="1"/>
  <c r="D15" i="1"/>
  <c r="C75" i="1"/>
  <c r="C15" i="1"/>
  <c r="B75" i="1"/>
  <c r="B15" i="1" s="1"/>
  <c r="F67" i="1"/>
  <c r="F19" i="1" s="1"/>
  <c r="D67" i="1"/>
  <c r="D19" i="1" s="1"/>
  <c r="C67" i="1"/>
  <c r="C19" i="1"/>
  <c r="B67" i="1"/>
  <c r="B19" i="1" s="1"/>
  <c r="C93" i="1"/>
  <c r="C17" i="1" s="1"/>
  <c r="D93" i="1"/>
  <c r="D17" i="1"/>
  <c r="D12" i="1"/>
  <c r="F93" i="1"/>
  <c r="F17" i="1" s="1"/>
  <c r="F12" i="1"/>
  <c r="C21" i="1"/>
  <c r="F21" i="1"/>
  <c r="E21" i="1"/>
  <c r="G21" i="1"/>
  <c r="E18" i="1"/>
  <c r="G15" i="17" l="1"/>
  <c r="BW32" i="14"/>
  <c r="BW18" i="14"/>
  <c r="CB10" i="14"/>
  <c r="BR15" i="14"/>
  <c r="BR14" i="14"/>
  <c r="B28" i="1"/>
  <c r="G28" i="1" s="1"/>
  <c r="BR38" i="14"/>
  <c r="BW8" i="14"/>
  <c r="CB12" i="14"/>
  <c r="BY36" i="14"/>
  <c r="BV36" i="14"/>
  <c r="BU36" i="14"/>
  <c r="BW36" i="14" s="1"/>
  <c r="BU14" i="14"/>
  <c r="BY14" i="14"/>
  <c r="BV14" i="14"/>
  <c r="BZ11" i="14"/>
  <c r="CB11" i="14" s="1"/>
  <c r="CA11" i="14"/>
  <c r="CD11" i="14"/>
  <c r="CA20" i="14"/>
  <c r="BZ20" i="14"/>
  <c r="CD20" i="14"/>
  <c r="CB20" i="14"/>
  <c r="CD8" i="14"/>
  <c r="BZ8" i="14"/>
  <c r="CA8" i="14"/>
  <c r="I42" i="14"/>
  <c r="BY13" i="14"/>
  <c r="BV13" i="14"/>
  <c r="BW13" i="14" s="1"/>
  <c r="BU13" i="14"/>
  <c r="BY9" i="14"/>
  <c r="BV9" i="14"/>
  <c r="BU9" i="14"/>
  <c r="BW9" i="14"/>
  <c r="BV15" i="14"/>
  <c r="BU15" i="14"/>
  <c r="BW15" i="14" s="1"/>
  <c r="BY15" i="14"/>
  <c r="CD35" i="14"/>
  <c r="CA35" i="14"/>
  <c r="BZ35" i="14"/>
  <c r="CB35" i="14"/>
  <c r="CD25" i="14"/>
  <c r="CA25" i="14"/>
  <c r="BZ25" i="14"/>
  <c r="CB25" i="14" s="1"/>
  <c r="CE10" i="14"/>
  <c r="CI10" i="14"/>
  <c r="CF10" i="14"/>
  <c r="CG10" i="14" s="1"/>
  <c r="CD31" i="14"/>
  <c r="CA31" i="14"/>
  <c r="BZ31" i="14"/>
  <c r="I36" i="14"/>
  <c r="CA26" i="14"/>
  <c r="BZ26" i="14"/>
  <c r="CB26" i="14"/>
  <c r="CD26" i="14"/>
  <c r="BV17" i="14"/>
  <c r="BU17" i="14"/>
  <c r="BW17" i="14" s="1"/>
  <c r="BY17" i="14"/>
  <c r="CA34" i="14"/>
  <c r="BZ34" i="14"/>
  <c r="CB34" i="14" s="1"/>
  <c r="CD34" i="14"/>
  <c r="BV29" i="14"/>
  <c r="BU29" i="14"/>
  <c r="BW29" i="14" s="1"/>
  <c r="BY29" i="14"/>
  <c r="CD41" i="14"/>
  <c r="CA41" i="14"/>
  <c r="BZ41" i="14"/>
  <c r="CB41" i="14" s="1"/>
  <c r="BY38" i="14"/>
  <c r="BV38" i="14"/>
  <c r="BU38" i="14"/>
  <c r="BW38" i="14" s="1"/>
  <c r="CI42" i="14"/>
  <c r="CF42" i="14"/>
  <c r="CE42" i="14"/>
  <c r="CD27" i="14"/>
  <c r="CA27" i="14"/>
  <c r="BZ27" i="14"/>
  <c r="CI28" i="14"/>
  <c r="CF28" i="14"/>
  <c r="CE28" i="14"/>
  <c r="CG28" i="14"/>
  <c r="CE12" i="14"/>
  <c r="CI12" i="14"/>
  <c r="CF12" i="14"/>
  <c r="CI16" i="14"/>
  <c r="CF16" i="14"/>
  <c r="CE16" i="14"/>
  <c r="CG16" i="14"/>
  <c r="CF33" i="14"/>
  <c r="CE33" i="14"/>
  <c r="CI33" i="14"/>
  <c r="CD19" i="14"/>
  <c r="CA19" i="14"/>
  <c r="BZ19" i="14"/>
  <c r="CB19" i="14"/>
  <c r="BY30" i="14"/>
  <c r="BV30" i="14"/>
  <c r="BU30" i="14"/>
  <c r="CA18" i="14"/>
  <c r="BZ18" i="14"/>
  <c r="CB18" i="14" s="1"/>
  <c r="CD18" i="14"/>
  <c r="CA32" i="14"/>
  <c r="BZ32" i="14"/>
  <c r="CB32" i="14" s="1"/>
  <c r="CD32" i="14"/>
  <c r="J25" i="14"/>
  <c r="M21" i="14"/>
  <c r="N21" i="14" s="1"/>
  <c r="I26" i="14"/>
  <c r="BC11" i="14"/>
  <c r="J42" i="14"/>
  <c r="K42" i="14" s="1"/>
  <c r="I20" i="14"/>
  <c r="K20" i="14" s="1"/>
  <c r="M20" i="14"/>
  <c r="O20" i="14" s="1"/>
  <c r="BC40" i="14"/>
  <c r="O24" i="14"/>
  <c r="P24" i="14" s="1"/>
  <c r="BC8" i="14"/>
  <c r="BC34" i="14"/>
  <c r="I32" i="14"/>
  <c r="I12" i="14"/>
  <c r="M29" i="14"/>
  <c r="N29" i="14" s="1"/>
  <c r="N20" i="14"/>
  <c r="P20" i="14" s="1"/>
  <c r="J12" i="14"/>
  <c r="BC10" i="14"/>
  <c r="BC38" i="14"/>
  <c r="M31" i="14"/>
  <c r="O31" i="14" s="1"/>
  <c r="I30" i="14"/>
  <c r="J26" i="14"/>
  <c r="K26" i="14" s="1"/>
  <c r="I25" i="14"/>
  <c r="M8" i="14"/>
  <c r="R8" i="14" s="1"/>
  <c r="I23" i="14"/>
  <c r="BC20" i="14"/>
  <c r="J34" i="14"/>
  <c r="K34" i="14" s="1"/>
  <c r="R42" i="14"/>
  <c r="X42" i="14" s="1"/>
  <c r="J15" i="14"/>
  <c r="J37" i="14"/>
  <c r="K37" i="14" s="1"/>
  <c r="I10" i="14"/>
  <c r="J32" i="14"/>
  <c r="M37" i="14"/>
  <c r="O37" i="14" s="1"/>
  <c r="J10" i="14"/>
  <c r="BC37" i="14"/>
  <c r="BC16" i="14"/>
  <c r="BC33" i="14"/>
  <c r="I31" i="14"/>
  <c r="K31" i="14" s="1"/>
  <c r="I29" i="14"/>
  <c r="K29" i="14" s="1"/>
  <c r="I14" i="14"/>
  <c r="I24" i="14"/>
  <c r="M36" i="14"/>
  <c r="BC19" i="14"/>
  <c r="M19" i="14"/>
  <c r="O19" i="14" s="1"/>
  <c r="K36" i="14"/>
  <c r="I18" i="14"/>
  <c r="R18" i="14"/>
  <c r="X18" i="14" s="1"/>
  <c r="N42" i="14"/>
  <c r="P42" i="14" s="1"/>
  <c r="M16" i="14"/>
  <c r="N16" i="14" s="1"/>
  <c r="J9" i="14"/>
  <c r="K9" i="14" s="1"/>
  <c r="BC31" i="14"/>
  <c r="BC35" i="14"/>
  <c r="BC17" i="14"/>
  <c r="M41" i="14"/>
  <c r="N41" i="14" s="1"/>
  <c r="M34" i="14"/>
  <c r="R34" i="14" s="1"/>
  <c r="I15" i="17"/>
  <c r="G75" i="1"/>
  <c r="R15" i="14"/>
  <c r="O15" i="14"/>
  <c r="N15" i="14"/>
  <c r="N32" i="14"/>
  <c r="R32" i="14"/>
  <c r="O32" i="14"/>
  <c r="O10" i="14"/>
  <c r="R10" i="14"/>
  <c r="T10" i="14" s="1"/>
  <c r="M9" i="14"/>
  <c r="O9" i="14" s="1"/>
  <c r="BC26" i="14"/>
  <c r="BC36" i="14"/>
  <c r="J23" i="14"/>
  <c r="R26" i="14"/>
  <c r="J19" i="14"/>
  <c r="K19" i="14" s="1"/>
  <c r="BC25" i="14"/>
  <c r="N26" i="14"/>
  <c r="P26" i="14" s="1"/>
  <c r="I16" i="14"/>
  <c r="K16" i="14" s="1"/>
  <c r="I21" i="14"/>
  <c r="K21" i="14" s="1"/>
  <c r="I15" i="14"/>
  <c r="BC29" i="14"/>
  <c r="BC41" i="14"/>
  <c r="BC12" i="14"/>
  <c r="BC42" i="14"/>
  <c r="BC32" i="14"/>
  <c r="AD12" i="14"/>
  <c r="Z12" i="14"/>
  <c r="Y12" i="14"/>
  <c r="BC14" i="14"/>
  <c r="BC28" i="14"/>
  <c r="BC13" i="14"/>
  <c r="M38" i="14"/>
  <c r="J38" i="14"/>
  <c r="I38" i="14"/>
  <c r="BC27" i="14"/>
  <c r="BC30" i="14"/>
  <c r="J17" i="14"/>
  <c r="K17" i="14" s="1"/>
  <c r="M22" i="14"/>
  <c r="I22" i="14"/>
  <c r="I27" i="14"/>
  <c r="K27" i="14" s="1"/>
  <c r="M27" i="14"/>
  <c r="M33" i="14"/>
  <c r="J33" i="14"/>
  <c r="I33" i="14"/>
  <c r="M39" i="14"/>
  <c r="I39" i="14"/>
  <c r="K39" i="14" s="1"/>
  <c r="J28" i="14"/>
  <c r="M28" i="14"/>
  <c r="S12" i="14"/>
  <c r="O12" i="14"/>
  <c r="N12" i="14"/>
  <c r="O18" i="14"/>
  <c r="P18" i="14" s="1"/>
  <c r="O23" i="14"/>
  <c r="N23" i="14"/>
  <c r="M11" i="14"/>
  <c r="J11" i="14"/>
  <c r="M17" i="14"/>
  <c r="J40" i="14"/>
  <c r="I40" i="14"/>
  <c r="M40" i="14"/>
  <c r="BC39" i="14"/>
  <c r="BC18" i="14"/>
  <c r="BC9" i="14"/>
  <c r="O35" i="14"/>
  <c r="P35" i="14" s="1"/>
  <c r="I11" i="14"/>
  <c r="I13" i="14"/>
  <c r="M13" i="14"/>
  <c r="J35" i="14"/>
  <c r="I35" i="14"/>
  <c r="BC15" i="14"/>
  <c r="N25" i="14"/>
  <c r="P25" i="14" s="1"/>
  <c r="R25" i="14"/>
  <c r="I28" i="14"/>
  <c r="N30" i="14"/>
  <c r="P30" i="14" s="1"/>
  <c r="R23" i="14"/>
  <c r="N14" i="14"/>
  <c r="P14" i="14" s="1"/>
  <c r="R14" i="14"/>
  <c r="R24" i="14"/>
  <c r="T12" i="14"/>
  <c r="R35" i="14"/>
  <c r="R30" i="14"/>
  <c r="J22" i="14"/>
  <c r="N10" i="14"/>
  <c r="J13" i="14"/>
  <c r="J8" i="14"/>
  <c r="K8" i="14" s="1"/>
  <c r="J30" i="14"/>
  <c r="J24" i="14"/>
  <c r="J14" i="14"/>
  <c r="J18" i="14"/>
  <c r="I41" i="14"/>
  <c r="K41" i="14" s="1"/>
  <c r="G17" i="1"/>
  <c r="G67" i="1"/>
  <c r="F20" i="1"/>
  <c r="F22" i="1" s="1"/>
  <c r="F23" i="1" s="1"/>
  <c r="G93" i="1"/>
  <c r="G83" i="1"/>
  <c r="G101" i="1"/>
  <c r="E20" i="1"/>
  <c r="E22" i="1" s="1"/>
  <c r="D20" i="1"/>
  <c r="D22" i="1" s="1"/>
  <c r="G12" i="1"/>
  <c r="B20" i="1"/>
  <c r="B22" i="1" s="1"/>
  <c r="C20" i="1"/>
  <c r="C22" i="1" s="1"/>
  <c r="G19" i="1"/>
  <c r="G16" i="1"/>
  <c r="G18" i="1"/>
  <c r="G15" i="1"/>
  <c r="CB27" i="14" l="1"/>
  <c r="CB8" i="14"/>
  <c r="BW14" i="14"/>
  <c r="BW30" i="14"/>
  <c r="CG33" i="14"/>
  <c r="CG12" i="14"/>
  <c r="CG42" i="14"/>
  <c r="CB31" i="14"/>
  <c r="CI20" i="14"/>
  <c r="CF20" i="14"/>
  <c r="CE20" i="14"/>
  <c r="CI26" i="14"/>
  <c r="CF26" i="14"/>
  <c r="CE26" i="14"/>
  <c r="CG26" i="14" s="1"/>
  <c r="CF25" i="14"/>
  <c r="CE25" i="14"/>
  <c r="CG25" i="14" s="1"/>
  <c r="CI25" i="14"/>
  <c r="CD15" i="14"/>
  <c r="CA15" i="14"/>
  <c r="BZ15" i="14"/>
  <c r="CB15" i="14"/>
  <c r="CI18" i="14"/>
  <c r="CF18" i="14"/>
  <c r="CE18" i="14"/>
  <c r="CG18" i="14" s="1"/>
  <c r="CI34" i="14"/>
  <c r="CF34" i="14"/>
  <c r="CE34" i="14"/>
  <c r="CG34" i="14" s="1"/>
  <c r="CF31" i="14"/>
  <c r="CE31" i="14"/>
  <c r="CG31" i="14" s="1"/>
  <c r="CI31" i="14"/>
  <c r="S18" i="14"/>
  <c r="CN10" i="14"/>
  <c r="CJ10" i="14"/>
  <c r="CK10" i="14"/>
  <c r="CL10" i="14" s="1"/>
  <c r="CI11" i="14"/>
  <c r="CF11" i="14"/>
  <c r="CE11" i="14"/>
  <c r="CG11" i="14" s="1"/>
  <c r="CF27" i="14"/>
  <c r="CG27" i="14" s="1"/>
  <c r="CE27" i="14"/>
  <c r="CI27" i="14"/>
  <c r="BZ13" i="14"/>
  <c r="CB13" i="14" s="1"/>
  <c r="CA13" i="14"/>
  <c r="CD13" i="14"/>
  <c r="CF19" i="14"/>
  <c r="CG19" i="14" s="1"/>
  <c r="CE19" i="14"/>
  <c r="CI19" i="14"/>
  <c r="CK16" i="14"/>
  <c r="CJ16" i="14"/>
  <c r="CN16" i="14"/>
  <c r="CK28" i="14"/>
  <c r="CJ28" i="14"/>
  <c r="CL28" i="14" s="1"/>
  <c r="CN28" i="14"/>
  <c r="CK42" i="14"/>
  <c r="CJ42" i="14"/>
  <c r="CN42" i="14"/>
  <c r="CF41" i="14"/>
  <c r="CE41" i="14"/>
  <c r="CG41" i="14" s="1"/>
  <c r="CI41" i="14"/>
  <c r="CA30" i="14"/>
  <c r="BZ30" i="14"/>
  <c r="CD30" i="14"/>
  <c r="CA38" i="14"/>
  <c r="BZ38" i="14"/>
  <c r="CB38" i="14"/>
  <c r="CD38" i="14"/>
  <c r="R29" i="14"/>
  <c r="X29" i="14" s="1"/>
  <c r="Y29" i="14" s="1"/>
  <c r="K12" i="14"/>
  <c r="CD29" i="14"/>
  <c r="CA29" i="14"/>
  <c r="BZ29" i="14"/>
  <c r="CB29" i="14" s="1"/>
  <c r="CD17" i="14"/>
  <c r="CA17" i="14"/>
  <c r="BZ17" i="14"/>
  <c r="CB17" i="14" s="1"/>
  <c r="CF35" i="14"/>
  <c r="CE35" i="14"/>
  <c r="CG35" i="14"/>
  <c r="CI35" i="14"/>
  <c r="BZ9" i="14"/>
  <c r="CB9" i="14" s="1"/>
  <c r="CD9" i="14"/>
  <c r="CA9" i="14"/>
  <c r="CD14" i="14"/>
  <c r="BZ14" i="14"/>
  <c r="CA14" i="14"/>
  <c r="CI32" i="14"/>
  <c r="CF32" i="14"/>
  <c r="CE32" i="14"/>
  <c r="CG32" i="14" s="1"/>
  <c r="CN33" i="14"/>
  <c r="CK33" i="14"/>
  <c r="CL33" i="14" s="1"/>
  <c r="CJ33" i="14"/>
  <c r="CN12" i="14"/>
  <c r="CK12" i="14"/>
  <c r="CJ12" i="14"/>
  <c r="CL12" i="14" s="1"/>
  <c r="CE8" i="14"/>
  <c r="CF8" i="14"/>
  <c r="CI8" i="14"/>
  <c r="CA36" i="14"/>
  <c r="BZ36" i="14"/>
  <c r="CB36" i="14" s="1"/>
  <c r="CD36" i="14"/>
  <c r="O16" i="14"/>
  <c r="P16" i="14" s="1"/>
  <c r="K25" i="14"/>
  <c r="R21" i="14"/>
  <c r="X21" i="14" s="1"/>
  <c r="AD21" i="14" s="1"/>
  <c r="O21" i="14"/>
  <c r="P21" i="14" s="1"/>
  <c r="K23" i="14"/>
  <c r="K14" i="14"/>
  <c r="K24" i="14"/>
  <c r="R20" i="14"/>
  <c r="X20" i="14" s="1"/>
  <c r="Y20" i="14" s="1"/>
  <c r="O41" i="14"/>
  <c r="P41" i="14" s="1"/>
  <c r="N8" i="14"/>
  <c r="N19" i="14"/>
  <c r="P19" i="14" s="1"/>
  <c r="K10" i="14"/>
  <c r="N31" i="14"/>
  <c r="P31" i="14" s="1"/>
  <c r="S42" i="14"/>
  <c r="K32" i="14"/>
  <c r="T42" i="14"/>
  <c r="R31" i="14"/>
  <c r="S31" i="14" s="1"/>
  <c r="O29" i="14"/>
  <c r="P29" i="14" s="1"/>
  <c r="O8" i="14"/>
  <c r="R41" i="14"/>
  <c r="S41" i="14" s="1"/>
  <c r="K30" i="14"/>
  <c r="AD20" i="14"/>
  <c r="AF20" i="14" s="1"/>
  <c r="K15" i="14"/>
  <c r="K28" i="14"/>
  <c r="U12" i="14"/>
  <c r="T18" i="14"/>
  <c r="U18" i="14" s="1"/>
  <c r="N34" i="14"/>
  <c r="O34" i="14"/>
  <c r="K35" i="14"/>
  <c r="K38" i="14"/>
  <c r="R19" i="14"/>
  <c r="T19" i="14" s="1"/>
  <c r="R36" i="14"/>
  <c r="N36" i="14"/>
  <c r="O36" i="14"/>
  <c r="N37" i="14"/>
  <c r="P37" i="14" s="1"/>
  <c r="R37" i="14"/>
  <c r="K22" i="14"/>
  <c r="K11" i="14"/>
  <c r="P15" i="14"/>
  <c r="K13" i="14"/>
  <c r="R16" i="14"/>
  <c r="X16" i="14" s="1"/>
  <c r="K18" i="14"/>
  <c r="T26" i="14"/>
  <c r="S26" i="14"/>
  <c r="X26" i="14"/>
  <c r="T32" i="14"/>
  <c r="S32" i="14"/>
  <c r="X32" i="14"/>
  <c r="P10" i="14"/>
  <c r="X10" i="14"/>
  <c r="AD10" i="14" s="1"/>
  <c r="AA12" i="14"/>
  <c r="P32" i="14"/>
  <c r="P23" i="14"/>
  <c r="S10" i="14"/>
  <c r="U10" i="14" s="1"/>
  <c r="P12" i="14"/>
  <c r="K33" i="14"/>
  <c r="R9" i="14"/>
  <c r="N9" i="14"/>
  <c r="P9" i="14" s="1"/>
  <c r="T15" i="14"/>
  <c r="S15" i="14"/>
  <c r="X15" i="14"/>
  <c r="S23" i="14"/>
  <c r="T23" i="14"/>
  <c r="X23" i="14"/>
  <c r="O28" i="14"/>
  <c r="N28" i="14"/>
  <c r="R28" i="14"/>
  <c r="R33" i="14"/>
  <c r="N33" i="14"/>
  <c r="O33" i="14"/>
  <c r="N27" i="14"/>
  <c r="R27" i="14"/>
  <c r="O27" i="14"/>
  <c r="N11" i="14"/>
  <c r="R11" i="14"/>
  <c r="O11" i="14"/>
  <c r="AD42" i="14"/>
  <c r="Z42" i="14"/>
  <c r="Y42" i="14"/>
  <c r="X25" i="14"/>
  <c r="T25" i="14"/>
  <c r="S25" i="14"/>
  <c r="N40" i="14"/>
  <c r="R40" i="14"/>
  <c r="O40" i="14"/>
  <c r="X35" i="14"/>
  <c r="T35" i="14"/>
  <c r="S35" i="14"/>
  <c r="S24" i="14"/>
  <c r="X24" i="14"/>
  <c r="T24" i="14"/>
  <c r="K40" i="14"/>
  <c r="O39" i="14"/>
  <c r="N39" i="14"/>
  <c r="R39" i="14"/>
  <c r="AJ8" i="14"/>
  <c r="AF12" i="14"/>
  <c r="AE12" i="14"/>
  <c r="R13" i="14"/>
  <c r="O13" i="14"/>
  <c r="N13" i="14"/>
  <c r="R22" i="14"/>
  <c r="O22" i="14"/>
  <c r="N22" i="14"/>
  <c r="S14" i="14"/>
  <c r="X14" i="14"/>
  <c r="T14" i="14"/>
  <c r="S8" i="14"/>
  <c r="X8" i="14"/>
  <c r="T8" i="14"/>
  <c r="T30" i="14"/>
  <c r="S30" i="14"/>
  <c r="X30" i="14"/>
  <c r="X34" i="14"/>
  <c r="T34" i="14"/>
  <c r="S34" i="14"/>
  <c r="R17" i="14"/>
  <c r="O17" i="14"/>
  <c r="N17" i="14"/>
  <c r="Z18" i="14"/>
  <c r="Y18" i="14"/>
  <c r="AD18" i="14"/>
  <c r="R38" i="14"/>
  <c r="O38" i="14"/>
  <c r="N38" i="14"/>
  <c r="P38" i="14" s="1"/>
  <c r="D23" i="1"/>
  <c r="C23" i="1"/>
  <c r="E23" i="1"/>
  <c r="G20" i="1"/>
  <c r="B23" i="1"/>
  <c r="G22" i="1"/>
  <c r="S29" i="14" l="1"/>
  <c r="CG8" i="14"/>
  <c r="AD29" i="14"/>
  <c r="AE29" i="14" s="1"/>
  <c r="Z29" i="14"/>
  <c r="AA29" i="14" s="1"/>
  <c r="CL16" i="14"/>
  <c r="CL42" i="14"/>
  <c r="T29" i="14"/>
  <c r="CB14" i="14"/>
  <c r="CG20" i="14"/>
  <c r="S20" i="14"/>
  <c r="CB30" i="14"/>
  <c r="CO12" i="14"/>
  <c r="CS12" i="14"/>
  <c r="CP12" i="14"/>
  <c r="CN41" i="14"/>
  <c r="CK41" i="14"/>
  <c r="CJ41" i="14"/>
  <c r="CN35" i="14"/>
  <c r="CK35" i="14"/>
  <c r="CJ35" i="14"/>
  <c r="CL35" i="14" s="1"/>
  <c r="CI30" i="14"/>
  <c r="CF30" i="14"/>
  <c r="CE30" i="14"/>
  <c r="CG30" i="14" s="1"/>
  <c r="CS16" i="14"/>
  <c r="CP16" i="14"/>
  <c r="CO16" i="14"/>
  <c r="CQ16" i="14" s="1"/>
  <c r="CI13" i="14"/>
  <c r="CF13" i="14"/>
  <c r="CE13" i="14"/>
  <c r="CK34" i="14"/>
  <c r="CJ34" i="14"/>
  <c r="CL34" i="14" s="1"/>
  <c r="CN34" i="14"/>
  <c r="CF15" i="14"/>
  <c r="CE15" i="14"/>
  <c r="CG15" i="14"/>
  <c r="CI15" i="14"/>
  <c r="CK26" i="14"/>
  <c r="CJ26" i="14"/>
  <c r="CL26" i="14" s="1"/>
  <c r="CN26" i="14"/>
  <c r="CK8" i="14"/>
  <c r="CJ8" i="14"/>
  <c r="CL8" i="14" s="1"/>
  <c r="CO10" i="14"/>
  <c r="CP10" i="14"/>
  <c r="CS10" i="14"/>
  <c r="CP33" i="14"/>
  <c r="CQ33" i="14" s="1"/>
  <c r="CO33" i="14"/>
  <c r="CS33" i="14"/>
  <c r="CE14" i="14"/>
  <c r="CI14" i="14"/>
  <c r="CF14" i="14"/>
  <c r="CF29" i="14"/>
  <c r="CE29" i="14"/>
  <c r="CG29" i="14" s="1"/>
  <c r="CI29" i="14"/>
  <c r="CS42" i="14"/>
  <c r="CP42" i="14"/>
  <c r="CO42" i="14"/>
  <c r="CN31" i="14"/>
  <c r="CK31" i="14"/>
  <c r="CJ31" i="14"/>
  <c r="CL31" i="14" s="1"/>
  <c r="CF17" i="14"/>
  <c r="CE17" i="14"/>
  <c r="CI17" i="14"/>
  <c r="CG17" i="14"/>
  <c r="Y21" i="14"/>
  <c r="U42" i="14"/>
  <c r="CI36" i="14"/>
  <c r="CF36" i="14"/>
  <c r="CE36" i="14"/>
  <c r="CN25" i="14"/>
  <c r="CK25" i="14"/>
  <c r="CJ25" i="14"/>
  <c r="CL25" i="14" s="1"/>
  <c r="CI9" i="14"/>
  <c r="CF9" i="14"/>
  <c r="CE9" i="14"/>
  <c r="CG9" i="14" s="1"/>
  <c r="CJ11" i="14"/>
  <c r="CN11" i="14"/>
  <c r="CK11" i="14"/>
  <c r="CK32" i="14"/>
  <c r="CJ32" i="14"/>
  <c r="CN32" i="14"/>
  <c r="CI38" i="14"/>
  <c r="CF38" i="14"/>
  <c r="CG38" i="14" s="1"/>
  <c r="CE38" i="14"/>
  <c r="CS28" i="14"/>
  <c r="CP28" i="14"/>
  <c r="CO28" i="14"/>
  <c r="CN19" i="14"/>
  <c r="CK19" i="14"/>
  <c r="CJ19" i="14"/>
  <c r="CL19" i="14" s="1"/>
  <c r="CN27" i="14"/>
  <c r="CK27" i="14"/>
  <c r="CJ27" i="14"/>
  <c r="CK18" i="14"/>
  <c r="CJ18" i="14"/>
  <c r="CN18" i="14"/>
  <c r="CK20" i="14"/>
  <c r="CJ20" i="14"/>
  <c r="CL20" i="14" s="1"/>
  <c r="CN20" i="14"/>
  <c r="T20" i="14"/>
  <c r="T21" i="14"/>
  <c r="Z21" i="14"/>
  <c r="AA21" i="14" s="1"/>
  <c r="AF29" i="14"/>
  <c r="S21" i="14"/>
  <c r="U21" i="14" s="1"/>
  <c r="AG12" i="14"/>
  <c r="P28" i="14"/>
  <c r="T16" i="14"/>
  <c r="X31" i="14"/>
  <c r="Y31" i="14" s="1"/>
  <c r="P8" i="14"/>
  <c r="AJ29" i="14"/>
  <c r="AL29" i="14" s="1"/>
  <c r="S16" i="14"/>
  <c r="P34" i="14"/>
  <c r="U20" i="14"/>
  <c r="Z20" i="14"/>
  <c r="AA20" i="14" s="1"/>
  <c r="T41" i="14"/>
  <c r="U41" i="14" s="1"/>
  <c r="X41" i="14"/>
  <c r="Z41" i="14" s="1"/>
  <c r="P11" i="14"/>
  <c r="AA42" i="14"/>
  <c r="U15" i="14"/>
  <c r="AE20" i="14"/>
  <c r="AG20" i="14" s="1"/>
  <c r="T31" i="14"/>
  <c r="U31" i="14" s="1"/>
  <c r="P40" i="14"/>
  <c r="P17" i="14"/>
  <c r="P36" i="14"/>
  <c r="U29" i="14"/>
  <c r="U30" i="14"/>
  <c r="AG29" i="14"/>
  <c r="AJ16" i="14"/>
  <c r="AK16" i="14" s="1"/>
  <c r="U23" i="14"/>
  <c r="U26" i="14"/>
  <c r="Z31" i="14"/>
  <c r="AA31" i="14" s="1"/>
  <c r="Y10" i="14"/>
  <c r="Z10" i="14"/>
  <c r="U25" i="14"/>
  <c r="U34" i="14"/>
  <c r="P22" i="14"/>
  <c r="X19" i="14"/>
  <c r="AD19" i="14" s="1"/>
  <c r="S19" i="14"/>
  <c r="U19" i="14" s="1"/>
  <c r="P27" i="14"/>
  <c r="T37" i="14"/>
  <c r="S37" i="14"/>
  <c r="X37" i="14"/>
  <c r="P13" i="14"/>
  <c r="AA18" i="14"/>
  <c r="P39" i="14"/>
  <c r="P33" i="14"/>
  <c r="U32" i="14"/>
  <c r="X36" i="14"/>
  <c r="T36" i="14"/>
  <c r="S36" i="14"/>
  <c r="T9" i="14"/>
  <c r="S9" i="14"/>
  <c r="U9" i="14" s="1"/>
  <c r="X9" i="14"/>
  <c r="Z26" i="14"/>
  <c r="AD26" i="14"/>
  <c r="Y26" i="14"/>
  <c r="U24" i="14"/>
  <c r="Z15" i="14"/>
  <c r="AD15" i="14"/>
  <c r="Y15" i="14"/>
  <c r="U8" i="14"/>
  <c r="U35" i="14"/>
  <c r="U14" i="14"/>
  <c r="Y32" i="14"/>
  <c r="AD32" i="14"/>
  <c r="Z32" i="14"/>
  <c r="S11" i="14"/>
  <c r="X11" i="14"/>
  <c r="T11" i="14"/>
  <c r="AD8" i="14"/>
  <c r="Y8" i="14"/>
  <c r="Z8" i="14"/>
  <c r="AE10" i="14"/>
  <c r="AF10" i="14"/>
  <c r="Z35" i="14"/>
  <c r="AD35" i="14"/>
  <c r="Y35" i="14"/>
  <c r="AF42" i="14"/>
  <c r="AE42" i="14"/>
  <c r="AJ42" i="14"/>
  <c r="X33" i="14"/>
  <c r="T33" i="14"/>
  <c r="S33" i="14"/>
  <c r="AD23" i="14"/>
  <c r="Z23" i="14"/>
  <c r="Y23" i="14"/>
  <c r="Y14" i="14"/>
  <c r="AD14" i="14"/>
  <c r="Z14" i="14"/>
  <c r="AD34" i="14"/>
  <c r="Z34" i="14"/>
  <c r="Y34" i="14"/>
  <c r="T40" i="14"/>
  <c r="S40" i="14"/>
  <c r="X40" i="14"/>
  <c r="T38" i="14"/>
  <c r="X38" i="14"/>
  <c r="S38" i="14"/>
  <c r="X17" i="14"/>
  <c r="T17" i="14"/>
  <c r="S17" i="14"/>
  <c r="X22" i="14"/>
  <c r="T22" i="14"/>
  <c r="S22" i="14"/>
  <c r="U22" i="14" s="1"/>
  <c r="X13" i="14"/>
  <c r="S13" i="14"/>
  <c r="T13" i="14"/>
  <c r="AK8" i="14"/>
  <c r="AP8" i="14"/>
  <c r="AL8" i="14"/>
  <c r="AD24" i="14"/>
  <c r="Z24" i="14"/>
  <c r="Y24" i="14"/>
  <c r="T28" i="14"/>
  <c r="X28" i="14"/>
  <c r="S28" i="14"/>
  <c r="AJ14" i="14"/>
  <c r="AF18" i="14"/>
  <c r="AE18" i="14"/>
  <c r="Z30" i="14"/>
  <c r="AD30" i="14"/>
  <c r="Y30" i="14"/>
  <c r="Y16" i="14"/>
  <c r="AD16" i="14"/>
  <c r="Z16" i="14"/>
  <c r="S27" i="14"/>
  <c r="X27" i="14"/>
  <c r="T27" i="14"/>
  <c r="AJ17" i="14"/>
  <c r="AE21" i="14"/>
  <c r="AF21" i="14"/>
  <c r="X39" i="14"/>
  <c r="T39" i="14"/>
  <c r="S39" i="14"/>
  <c r="Z25" i="14"/>
  <c r="Y25" i="14"/>
  <c r="AD25" i="14"/>
  <c r="G23" i="1"/>
  <c r="I23" i="1" s="1"/>
  <c r="CL18" i="14" l="1"/>
  <c r="CQ28" i="14"/>
  <c r="CL32" i="14"/>
  <c r="CQ42" i="14"/>
  <c r="CQ10" i="14"/>
  <c r="CG13" i="14"/>
  <c r="CG14" i="14"/>
  <c r="CQ12" i="14"/>
  <c r="CL27" i="14"/>
  <c r="CL11" i="14"/>
  <c r="CG36" i="14"/>
  <c r="CL41" i="14"/>
  <c r="CU33" i="14"/>
  <c r="CT33" i="14"/>
  <c r="CV33" i="14" s="1"/>
  <c r="CS18" i="14"/>
  <c r="CP18" i="14"/>
  <c r="CQ18" i="14" s="1"/>
  <c r="CO18" i="14"/>
  <c r="CS11" i="14"/>
  <c r="CO11" i="14"/>
  <c r="CP11" i="14"/>
  <c r="CP31" i="14"/>
  <c r="CO31" i="14"/>
  <c r="CQ31" i="14" s="1"/>
  <c r="CS31" i="14"/>
  <c r="CO8" i="14"/>
  <c r="CP8" i="14"/>
  <c r="CQ8" i="14" s="1"/>
  <c r="CS8" i="14"/>
  <c r="CJ13" i="14"/>
  <c r="CK13" i="14"/>
  <c r="CN13" i="14"/>
  <c r="CK30" i="14"/>
  <c r="CJ30" i="14"/>
  <c r="CN30" i="14"/>
  <c r="CP41" i="14"/>
  <c r="CO41" i="14"/>
  <c r="CS41" i="14"/>
  <c r="CQ41" i="14"/>
  <c r="CU28" i="14"/>
  <c r="CV28" i="14" s="1"/>
  <c r="CT28" i="14"/>
  <c r="CK36" i="14"/>
  <c r="CJ36" i="14"/>
  <c r="CL36" i="14"/>
  <c r="CN36" i="14"/>
  <c r="CU10" i="14"/>
  <c r="CT10" i="14"/>
  <c r="CN29" i="14"/>
  <c r="CK29" i="14"/>
  <c r="CJ29" i="14"/>
  <c r="CL29" i="14"/>
  <c r="AG18" i="14"/>
  <c r="CP19" i="14"/>
  <c r="CO19" i="14"/>
  <c r="CQ19" i="14" s="1"/>
  <c r="CS19" i="14"/>
  <c r="CK38" i="14"/>
  <c r="CL38" i="14" s="1"/>
  <c r="CJ38" i="14"/>
  <c r="CN38" i="14"/>
  <c r="CP25" i="14"/>
  <c r="CO25" i="14"/>
  <c r="CS25" i="14"/>
  <c r="CN17" i="14"/>
  <c r="CK17" i="14"/>
  <c r="CL17" i="14" s="1"/>
  <c r="CJ17" i="14"/>
  <c r="CN14" i="14"/>
  <c r="CK14" i="14"/>
  <c r="CJ14" i="14"/>
  <c r="CL14" i="14" s="1"/>
  <c r="CS26" i="14"/>
  <c r="CP26" i="14"/>
  <c r="CQ26" i="14" s="1"/>
  <c r="CO26" i="14"/>
  <c r="CS34" i="14"/>
  <c r="CP34" i="14"/>
  <c r="CQ34" i="14" s="1"/>
  <c r="CO34" i="14"/>
  <c r="CT12" i="14"/>
  <c r="CU12" i="14"/>
  <c r="CV12" i="14"/>
  <c r="CN15" i="14"/>
  <c r="CK15" i="14"/>
  <c r="CJ15" i="14"/>
  <c r="CL15" i="14" s="1"/>
  <c r="CJ9" i="14"/>
  <c r="CL9" i="14" s="1"/>
  <c r="CN9" i="14"/>
  <c r="CK9" i="14"/>
  <c r="CS20" i="14"/>
  <c r="CP20" i="14"/>
  <c r="CO20" i="14"/>
  <c r="CQ20" i="14" s="1"/>
  <c r="CS32" i="14"/>
  <c r="CP32" i="14"/>
  <c r="CO32" i="14"/>
  <c r="CP27" i="14"/>
  <c r="CO27" i="14"/>
  <c r="CQ27" i="14" s="1"/>
  <c r="CS27" i="14"/>
  <c r="CU42" i="14"/>
  <c r="CT42" i="14"/>
  <c r="CV42" i="14"/>
  <c r="CU16" i="14"/>
  <c r="CV16" i="14" s="1"/>
  <c r="CT16" i="14"/>
  <c r="CP35" i="14"/>
  <c r="CO35" i="14"/>
  <c r="CS35" i="14"/>
  <c r="AK29" i="14"/>
  <c r="AM29" i="14" s="1"/>
  <c r="AP29" i="14"/>
  <c r="AU29" i="14" s="1"/>
  <c r="AA32" i="14"/>
  <c r="U39" i="14"/>
  <c r="AD41" i="14"/>
  <c r="AJ41" i="14" s="1"/>
  <c r="U40" i="14"/>
  <c r="AA23" i="14"/>
  <c r="Y41" i="14"/>
  <c r="AA41" i="14" s="1"/>
  <c r="Z19" i="14"/>
  <c r="AD31" i="14"/>
  <c r="AE31" i="14" s="1"/>
  <c r="Y19" i="14"/>
  <c r="U16" i="14"/>
  <c r="U17" i="14"/>
  <c r="AA35" i="14"/>
  <c r="AP16" i="14"/>
  <c r="AQ16" i="14" s="1"/>
  <c r="AL16" i="14"/>
  <c r="AM16" i="14" s="1"/>
  <c r="AG10" i="14"/>
  <c r="AA8" i="14"/>
  <c r="AA24" i="14"/>
  <c r="AA15" i="14"/>
  <c r="U37" i="14"/>
  <c r="AA16" i="14"/>
  <c r="AA10" i="14"/>
  <c r="AM8" i="14"/>
  <c r="AG21" i="14"/>
  <c r="U33" i="14"/>
  <c r="U36" i="14"/>
  <c r="AD36" i="14"/>
  <c r="Y36" i="14"/>
  <c r="Z36" i="14"/>
  <c r="AA36" i="14" s="1"/>
  <c r="Z37" i="14"/>
  <c r="Y37" i="14"/>
  <c r="AD37" i="14"/>
  <c r="U38" i="14"/>
  <c r="U28" i="14"/>
  <c r="AA26" i="14"/>
  <c r="U13" i="14"/>
  <c r="AA34" i="14"/>
  <c r="AJ32" i="14"/>
  <c r="AE32" i="14"/>
  <c r="AF32" i="14"/>
  <c r="AA25" i="14"/>
  <c r="AA14" i="14"/>
  <c r="Y9" i="14"/>
  <c r="AD9" i="14"/>
  <c r="Z9" i="14"/>
  <c r="AE15" i="14"/>
  <c r="AJ11" i="14"/>
  <c r="AF15" i="14"/>
  <c r="AE26" i="14"/>
  <c r="AJ26" i="14"/>
  <c r="AF26" i="14"/>
  <c r="U27" i="14"/>
  <c r="AA30" i="14"/>
  <c r="AG42" i="14"/>
  <c r="U11" i="14"/>
  <c r="Y39" i="14"/>
  <c r="Z39" i="14"/>
  <c r="AD39" i="14"/>
  <c r="AJ35" i="14"/>
  <c r="AF35" i="14"/>
  <c r="AE35" i="14"/>
  <c r="AJ12" i="14"/>
  <c r="AF16" i="14"/>
  <c r="AE16" i="14"/>
  <c r="AJ19" i="14"/>
  <c r="AF23" i="14"/>
  <c r="AE23" i="14"/>
  <c r="AL17" i="14"/>
  <c r="AK17" i="14"/>
  <c r="AP17" i="14"/>
  <c r="AE24" i="14"/>
  <c r="AJ20" i="14"/>
  <c r="AF24" i="14"/>
  <c r="AD13" i="14"/>
  <c r="Z13" i="14"/>
  <c r="Y13" i="14"/>
  <c r="Z40" i="14"/>
  <c r="Y40" i="14"/>
  <c r="AD40" i="14"/>
  <c r="AP42" i="14"/>
  <c r="AL42" i="14"/>
  <c r="AK42" i="14"/>
  <c r="AF19" i="14"/>
  <c r="AE19" i="14"/>
  <c r="AJ15" i="14"/>
  <c r="AE8" i="14"/>
  <c r="AF8" i="14"/>
  <c r="AJ30" i="14"/>
  <c r="AF30" i="14"/>
  <c r="AE30" i="14"/>
  <c r="AF34" i="14"/>
  <c r="AE34" i="14"/>
  <c r="AJ34" i="14"/>
  <c r="Y33" i="14"/>
  <c r="AD33" i="14"/>
  <c r="Z33" i="14"/>
  <c r="AF14" i="14"/>
  <c r="AJ10" i="14"/>
  <c r="AE14" i="14"/>
  <c r="AL14" i="14"/>
  <c r="AP14" i="14"/>
  <c r="AK14" i="14"/>
  <c r="AD38" i="14"/>
  <c r="Z38" i="14"/>
  <c r="Y38" i="14"/>
  <c r="AQ29" i="14"/>
  <c r="AF25" i="14"/>
  <c r="AE25" i="14"/>
  <c r="AJ25" i="14"/>
  <c r="AD28" i="14"/>
  <c r="Z28" i="14"/>
  <c r="Y28" i="14"/>
  <c r="AR8" i="14"/>
  <c r="AQ8" i="14"/>
  <c r="AU8" i="14"/>
  <c r="AD11" i="14"/>
  <c r="Z11" i="14"/>
  <c r="Y11" i="14"/>
  <c r="Z27" i="14"/>
  <c r="Y27" i="14"/>
  <c r="AD27" i="14"/>
  <c r="Y22" i="14"/>
  <c r="AD22" i="14"/>
  <c r="Z22" i="14"/>
  <c r="Y17" i="14"/>
  <c r="AD17" i="14"/>
  <c r="Z17" i="14"/>
  <c r="CQ35" i="14" l="1"/>
  <c r="AR16" i="14"/>
  <c r="CV10" i="14"/>
  <c r="CL13" i="14"/>
  <c r="CQ32" i="14"/>
  <c r="CQ25" i="14"/>
  <c r="CQ11" i="14"/>
  <c r="CL30" i="14"/>
  <c r="CS14" i="14"/>
  <c r="CP14" i="14"/>
  <c r="CO14" i="14"/>
  <c r="CQ14" i="14" s="1"/>
  <c r="CU31" i="14"/>
  <c r="CT31" i="14"/>
  <c r="CV31" i="14"/>
  <c r="CS38" i="14"/>
  <c r="CP38" i="14"/>
  <c r="CO38" i="14"/>
  <c r="CQ38" i="14"/>
  <c r="CT11" i="14"/>
  <c r="CV11" i="14" s="1"/>
  <c r="CU11" i="14"/>
  <c r="CU20" i="14"/>
  <c r="CT20" i="14"/>
  <c r="CV20" i="14" s="1"/>
  <c r="CS9" i="14"/>
  <c r="CP9" i="14"/>
  <c r="CO9" i="14"/>
  <c r="CQ9" i="14" s="1"/>
  <c r="CU18" i="14"/>
  <c r="CT18" i="14"/>
  <c r="CV18" i="14" s="1"/>
  <c r="CU27" i="14"/>
  <c r="CT27" i="14"/>
  <c r="CV27" i="14" s="1"/>
  <c r="CU34" i="14"/>
  <c r="CT34" i="14"/>
  <c r="CV34" i="14"/>
  <c r="CS13" i="14"/>
  <c r="CP13" i="14"/>
  <c r="CO13" i="14"/>
  <c r="CU41" i="14"/>
  <c r="CV41" i="14" s="1"/>
  <c r="CT41" i="14"/>
  <c r="CU26" i="14"/>
  <c r="CT26" i="14"/>
  <c r="CV26" i="14"/>
  <c r="CP17" i="14"/>
  <c r="CO17" i="14"/>
  <c r="CQ17" i="14"/>
  <c r="CS17" i="14"/>
  <c r="CS30" i="14"/>
  <c r="CP30" i="14"/>
  <c r="CO30" i="14"/>
  <c r="CQ30" i="14"/>
  <c r="CU8" i="14"/>
  <c r="CT8" i="14"/>
  <c r="CV8" i="14" s="1"/>
  <c r="CP15" i="14"/>
  <c r="CO15" i="14"/>
  <c r="CQ15" i="14" s="1"/>
  <c r="CS15" i="14"/>
  <c r="CS36" i="14"/>
  <c r="CP36" i="14"/>
  <c r="CQ36" i="14" s="1"/>
  <c r="CO36" i="14"/>
  <c r="AR29" i="14"/>
  <c r="AU16" i="14"/>
  <c r="AV16" i="14" s="1"/>
  <c r="CU35" i="14"/>
  <c r="CT35" i="14"/>
  <c r="CV35" i="14"/>
  <c r="CU32" i="14"/>
  <c r="CV32" i="14" s="1"/>
  <c r="CT32" i="14"/>
  <c r="CU25" i="14"/>
  <c r="CT25" i="14"/>
  <c r="CU19" i="14"/>
  <c r="CT19" i="14"/>
  <c r="CV19" i="14" s="1"/>
  <c r="CP29" i="14"/>
  <c r="CO29" i="14"/>
  <c r="CQ29" i="14" s="1"/>
  <c r="CS29" i="14"/>
  <c r="AF31" i="14"/>
  <c r="AG35" i="14"/>
  <c r="AA28" i="14"/>
  <c r="AG30" i="14"/>
  <c r="AJ31" i="14"/>
  <c r="AL31" i="14" s="1"/>
  <c r="AM42" i="14"/>
  <c r="AA19" i="14"/>
  <c r="AE41" i="14"/>
  <c r="AF41" i="14"/>
  <c r="AG31" i="14"/>
  <c r="AG32" i="14"/>
  <c r="AA17" i="14"/>
  <c r="AG34" i="14"/>
  <c r="AA11" i="14"/>
  <c r="AA33" i="14"/>
  <c r="AA22" i="14"/>
  <c r="AA40" i="14"/>
  <c r="AG23" i="14"/>
  <c r="AF37" i="14"/>
  <c r="AE37" i="14"/>
  <c r="AJ37" i="14"/>
  <c r="AG25" i="14"/>
  <c r="AG14" i="14"/>
  <c r="AA13" i="14"/>
  <c r="AA37" i="14"/>
  <c r="AE36" i="14"/>
  <c r="AJ36" i="14"/>
  <c r="AF36" i="14"/>
  <c r="AA27" i="14"/>
  <c r="AS29" i="14"/>
  <c r="AM14" i="14"/>
  <c r="AG16" i="14"/>
  <c r="AA9" i="14"/>
  <c r="AE9" i="14"/>
  <c r="AF9" i="14"/>
  <c r="AA38" i="14"/>
  <c r="AK26" i="14"/>
  <c r="AL26" i="14"/>
  <c r="AP26" i="14"/>
  <c r="AG19" i="14"/>
  <c r="AG26" i="14"/>
  <c r="AG8" i="14"/>
  <c r="AK11" i="14"/>
  <c r="AP11" i="14"/>
  <c r="AL11" i="14"/>
  <c r="AS16" i="14"/>
  <c r="AG15" i="14"/>
  <c r="AG24" i="14"/>
  <c r="AW16" i="14"/>
  <c r="AS8" i="14"/>
  <c r="AM17" i="14"/>
  <c r="AA39" i="14"/>
  <c r="AK32" i="14"/>
  <c r="AP32" i="14"/>
  <c r="AL32" i="14"/>
  <c r="AE38" i="14"/>
  <c r="AF38" i="14"/>
  <c r="AJ38" i="14"/>
  <c r="AR17" i="14"/>
  <c r="AU17" i="14"/>
  <c r="AQ17" i="14"/>
  <c r="AJ13" i="14"/>
  <c r="AF17" i="14"/>
  <c r="AE17" i="14"/>
  <c r="AR14" i="14"/>
  <c r="AQ14" i="14"/>
  <c r="AU14" i="14"/>
  <c r="AU42" i="14"/>
  <c r="AR42" i="14"/>
  <c r="AQ42" i="14"/>
  <c r="AJ18" i="14"/>
  <c r="AF22" i="14"/>
  <c r="AE22" i="14"/>
  <c r="AJ40" i="14"/>
  <c r="AF40" i="14"/>
  <c r="AE40" i="14"/>
  <c r="AV29" i="14"/>
  <c r="AW29" i="14"/>
  <c r="AL35" i="14"/>
  <c r="AK35" i="14"/>
  <c r="AP35" i="14"/>
  <c r="AL30" i="14"/>
  <c r="AK30" i="14"/>
  <c r="AP30" i="14"/>
  <c r="AF13" i="14"/>
  <c r="AE13" i="14"/>
  <c r="AJ9" i="14"/>
  <c r="AE39" i="14"/>
  <c r="AJ39" i="14"/>
  <c r="AF39" i="14"/>
  <c r="AE28" i="14"/>
  <c r="AJ28" i="14"/>
  <c r="AF28" i="14"/>
  <c r="AL15" i="14"/>
  <c r="AP15" i="14"/>
  <c r="AK15" i="14"/>
  <c r="AL25" i="14"/>
  <c r="AK25" i="14"/>
  <c r="AP25" i="14"/>
  <c r="AP19" i="14"/>
  <c r="AL19" i="14"/>
  <c r="AK19" i="14"/>
  <c r="AF33" i="14"/>
  <c r="AE33" i="14"/>
  <c r="AJ33" i="14"/>
  <c r="AP41" i="14"/>
  <c r="AL41" i="14"/>
  <c r="AK41" i="14"/>
  <c r="AM41" i="14" s="1"/>
  <c r="AE11" i="14"/>
  <c r="AF11" i="14"/>
  <c r="AE27" i="14"/>
  <c r="AJ27" i="14"/>
  <c r="AF27" i="14"/>
  <c r="AW8" i="14"/>
  <c r="AV8" i="14"/>
  <c r="AL10" i="14"/>
  <c r="AK10" i="14"/>
  <c r="AP10" i="14"/>
  <c r="AP34" i="14"/>
  <c r="AK34" i="14"/>
  <c r="AL34" i="14"/>
  <c r="AK20" i="14"/>
  <c r="AL20" i="14"/>
  <c r="AP20" i="14"/>
  <c r="AP12" i="14"/>
  <c r="AK12" i="14"/>
  <c r="AL12" i="14"/>
  <c r="CV25" i="14" l="1"/>
  <c r="AK31" i="14"/>
  <c r="AM31" i="14" s="1"/>
  <c r="CQ13" i="14"/>
  <c r="CU38" i="14"/>
  <c r="CT38" i="14"/>
  <c r="CV38" i="14"/>
  <c r="CU29" i="14"/>
  <c r="CT29" i="14"/>
  <c r="CV29" i="14" s="1"/>
  <c r="CU30" i="14"/>
  <c r="CT30" i="14"/>
  <c r="CV30" i="14" s="1"/>
  <c r="CU17" i="14"/>
  <c r="CT17" i="14"/>
  <c r="CV17" i="14" s="1"/>
  <c r="CU36" i="14"/>
  <c r="CT36" i="14"/>
  <c r="CV36" i="14"/>
  <c r="CT13" i="14"/>
  <c r="CV13" i="14" s="1"/>
  <c r="CU13" i="14"/>
  <c r="CU15" i="14"/>
  <c r="CT15" i="14"/>
  <c r="CT9" i="14"/>
  <c r="CU9" i="14"/>
  <c r="CU14" i="14"/>
  <c r="CV14" i="14" s="1"/>
  <c r="CT14" i="14"/>
  <c r="AP31" i="14"/>
  <c r="AG41" i="14"/>
  <c r="AG9" i="14"/>
  <c r="AM25" i="14"/>
  <c r="AS14" i="14"/>
  <c r="AG37" i="14"/>
  <c r="AG22" i="14"/>
  <c r="AG38" i="14"/>
  <c r="AM34" i="14"/>
  <c r="AM11" i="14"/>
  <c r="AG27" i="14"/>
  <c r="AM19" i="14"/>
  <c r="AU31" i="14"/>
  <c r="AW31" i="14" s="1"/>
  <c r="AS17" i="14"/>
  <c r="AS42" i="14"/>
  <c r="AM12" i="14"/>
  <c r="AM26" i="14"/>
  <c r="AG13" i="14"/>
  <c r="AG11" i="14"/>
  <c r="AX29" i="14"/>
  <c r="AM20" i="14"/>
  <c r="AG28" i="14"/>
  <c r="AM30" i="14"/>
  <c r="AG17" i="14"/>
  <c r="AL37" i="14"/>
  <c r="AP37" i="14"/>
  <c r="AK37" i="14"/>
  <c r="AM37" i="14" s="1"/>
  <c r="AK36" i="14"/>
  <c r="AL36" i="14"/>
  <c r="AP36" i="14"/>
  <c r="AG39" i="14"/>
  <c r="AM32" i="14"/>
  <c r="AX16" i="14"/>
  <c r="AG36" i="14"/>
  <c r="AQ26" i="14"/>
  <c r="AR26" i="14"/>
  <c r="AU26" i="14"/>
  <c r="AM35" i="14"/>
  <c r="AX8" i="14"/>
  <c r="AQ11" i="14"/>
  <c r="AR11" i="14"/>
  <c r="AU11" i="14"/>
  <c r="AG40" i="14"/>
  <c r="AQ32" i="14"/>
  <c r="AU32" i="14"/>
  <c r="AR32" i="14"/>
  <c r="AG33" i="14"/>
  <c r="AM10" i="14"/>
  <c r="AM15" i="14"/>
  <c r="AU30" i="14"/>
  <c r="AR30" i="14"/>
  <c r="AQ30" i="14"/>
  <c r="AW42" i="14"/>
  <c r="AV42" i="14"/>
  <c r="AL13" i="14"/>
  <c r="AK13" i="14"/>
  <c r="AP13" i="14"/>
  <c r="AR34" i="14"/>
  <c r="AQ34" i="14"/>
  <c r="AU34" i="14"/>
  <c r="AL39" i="14"/>
  <c r="AK39" i="14"/>
  <c r="AP39" i="14"/>
  <c r="AU41" i="14"/>
  <c r="AR41" i="14"/>
  <c r="AQ41" i="14"/>
  <c r="AV14" i="14"/>
  <c r="AW14" i="14"/>
  <c r="AV31" i="14"/>
  <c r="AL38" i="14"/>
  <c r="AK38" i="14"/>
  <c r="AP38" i="14"/>
  <c r="AU10" i="14"/>
  <c r="AR10" i="14"/>
  <c r="AQ10" i="14"/>
  <c r="AR15" i="14"/>
  <c r="AU15" i="14"/>
  <c r="AQ15" i="14"/>
  <c r="AU25" i="14"/>
  <c r="AR25" i="14"/>
  <c r="AQ25" i="14"/>
  <c r="AR35" i="14"/>
  <c r="AU35" i="14"/>
  <c r="AQ35" i="14"/>
  <c r="AU19" i="14"/>
  <c r="AR19" i="14"/>
  <c r="AQ19" i="14"/>
  <c r="AL33" i="14"/>
  <c r="AP33" i="14"/>
  <c r="AK33" i="14"/>
  <c r="AP9" i="14"/>
  <c r="AK9" i="14"/>
  <c r="AL9" i="14"/>
  <c r="AV17" i="14"/>
  <c r="AW17" i="14"/>
  <c r="AU20" i="14"/>
  <c r="AR20" i="14"/>
  <c r="AQ20" i="14"/>
  <c r="AP27" i="14"/>
  <c r="AK27" i="14"/>
  <c r="AL27" i="14"/>
  <c r="AU12" i="14"/>
  <c r="AR12" i="14"/>
  <c r="AQ12" i="14"/>
  <c r="AP28" i="14"/>
  <c r="AL28" i="14"/>
  <c r="AK28" i="14"/>
  <c r="AL40" i="14"/>
  <c r="AK40" i="14"/>
  <c r="AP40" i="14"/>
  <c r="AK18" i="14"/>
  <c r="AP18" i="14"/>
  <c r="AL18" i="14"/>
  <c r="CV9" i="14" l="1"/>
  <c r="CV15" i="14"/>
  <c r="AS15" i="14"/>
  <c r="AM9" i="14"/>
  <c r="AX17" i="14"/>
  <c r="AQ31" i="14"/>
  <c r="AR31" i="14"/>
  <c r="AM28" i="14"/>
  <c r="AM38" i="14"/>
  <c r="AM40" i="14"/>
  <c r="AX42" i="14"/>
  <c r="AS20" i="14"/>
  <c r="AS30" i="14"/>
  <c r="AS26" i="14"/>
  <c r="AX14" i="14"/>
  <c r="AR37" i="14"/>
  <c r="AQ37" i="14"/>
  <c r="AU37" i="14"/>
  <c r="AX31" i="14"/>
  <c r="AS25" i="14"/>
  <c r="AS34" i="14"/>
  <c r="AU36" i="14"/>
  <c r="AR36" i="14"/>
  <c r="AQ36" i="14"/>
  <c r="AM13" i="14"/>
  <c r="AS19" i="14"/>
  <c r="AM36" i="14"/>
  <c r="AV11" i="14"/>
  <c r="AW11" i="14"/>
  <c r="AS11" i="14"/>
  <c r="AM27" i="14"/>
  <c r="AW32" i="14"/>
  <c r="AV32" i="14"/>
  <c r="AV26" i="14"/>
  <c r="AW26" i="14"/>
  <c r="AS32" i="14"/>
  <c r="AS41" i="14"/>
  <c r="AS35" i="14"/>
  <c r="AM18" i="14"/>
  <c r="AS12" i="14"/>
  <c r="AM33" i="14"/>
  <c r="AS10" i="14"/>
  <c r="AM39" i="14"/>
  <c r="AR28" i="14"/>
  <c r="AU28" i="14"/>
  <c r="AQ28" i="14"/>
  <c r="AU40" i="14"/>
  <c r="AR40" i="14"/>
  <c r="AQ40" i="14"/>
  <c r="AW12" i="14"/>
  <c r="AV12" i="14"/>
  <c r="AR9" i="14"/>
  <c r="AU9" i="14"/>
  <c r="AQ9" i="14"/>
  <c r="AU27" i="14"/>
  <c r="AR27" i="14"/>
  <c r="AQ27" i="14"/>
  <c r="AV10" i="14"/>
  <c r="AW10" i="14"/>
  <c r="AR39" i="14"/>
  <c r="AQ39" i="14"/>
  <c r="AU39" i="14"/>
  <c r="AV25" i="14"/>
  <c r="AW25" i="14"/>
  <c r="AV20" i="14"/>
  <c r="AW20" i="14"/>
  <c r="AX20" i="14" s="1"/>
  <c r="AW34" i="14"/>
  <c r="AV34" i="14"/>
  <c r="AX34" i="14" s="1"/>
  <c r="AV41" i="14"/>
  <c r="AW41" i="14"/>
  <c r="AW19" i="14"/>
  <c r="AV19" i="14"/>
  <c r="AR13" i="14"/>
  <c r="AQ13" i="14"/>
  <c r="AU13" i="14"/>
  <c r="AU38" i="14"/>
  <c r="AR38" i="14"/>
  <c r="AQ38" i="14"/>
  <c r="AS38" i="14" s="1"/>
  <c r="AV35" i="14"/>
  <c r="AW35" i="14"/>
  <c r="AR33" i="14"/>
  <c r="AU33" i="14"/>
  <c r="AQ33" i="14"/>
  <c r="AV15" i="14"/>
  <c r="AW15" i="14"/>
  <c r="AU18" i="14"/>
  <c r="AR18" i="14"/>
  <c r="AQ18" i="14"/>
  <c r="AV30" i="14"/>
  <c r="AW30" i="14"/>
  <c r="AS31" i="14" l="1"/>
  <c r="AX11" i="14"/>
  <c r="AS9" i="14"/>
  <c r="AS37" i="14"/>
  <c r="AS13" i="14"/>
  <c r="AX12" i="14"/>
  <c r="AS18" i="14"/>
  <c r="AX35" i="14"/>
  <c r="AX19" i="14"/>
  <c r="AS40" i="14"/>
  <c r="AX32" i="14"/>
  <c r="AX26" i="14"/>
  <c r="AX30" i="14"/>
  <c r="AW37" i="14"/>
  <c r="AV37" i="14"/>
  <c r="AX41" i="14"/>
  <c r="AW36" i="14"/>
  <c r="AV36" i="14"/>
  <c r="AX36" i="14" s="1"/>
  <c r="AS27" i="14"/>
  <c r="AS36" i="14"/>
  <c r="AS33" i="14"/>
  <c r="AS39" i="14"/>
  <c r="AS28" i="14"/>
  <c r="AX10" i="14"/>
  <c r="AX15" i="14"/>
  <c r="AX25" i="14"/>
  <c r="AV33" i="14"/>
  <c r="AW33" i="14"/>
  <c r="AV9" i="14"/>
  <c r="AW9" i="14"/>
  <c r="AV40" i="14"/>
  <c r="AW40" i="14"/>
  <c r="AX40" i="14" s="1"/>
  <c r="AW38" i="14"/>
  <c r="AV38" i="14"/>
  <c r="AV28" i="14"/>
  <c r="AW28" i="14"/>
  <c r="AV13" i="14"/>
  <c r="AW13" i="14"/>
  <c r="AV27" i="14"/>
  <c r="AW27" i="14"/>
  <c r="AV18" i="14"/>
  <c r="AW18" i="14"/>
  <c r="AW39" i="14"/>
  <c r="AV39" i="14"/>
  <c r="AX27" i="14" l="1"/>
  <c r="AX37" i="14"/>
  <c r="AX28" i="14"/>
  <c r="AX38" i="14"/>
  <c r="AX18" i="14"/>
  <c r="AX9" i="14"/>
  <c r="AX39" i="14"/>
  <c r="AX33" i="14"/>
  <c r="AX13" i="14"/>
</calcChain>
</file>

<file path=xl/sharedStrings.xml><?xml version="1.0" encoding="utf-8"?>
<sst xmlns="http://schemas.openxmlformats.org/spreadsheetml/2006/main" count="1294" uniqueCount="366">
  <si>
    <t>Year 1</t>
  </si>
  <si>
    <t>Year 2</t>
  </si>
  <si>
    <t>Year 3</t>
  </si>
  <si>
    <t>Year 4</t>
  </si>
  <si>
    <t>Year 5</t>
  </si>
  <si>
    <t>Total</t>
  </si>
  <si>
    <t>Items</t>
  </si>
  <si>
    <t>Description</t>
  </si>
  <si>
    <t>HOW MUCH SHOULD I PAY?</t>
  </si>
  <si>
    <t>Researcher Salary Scales</t>
  </si>
  <si>
    <t>Point 1</t>
  </si>
  <si>
    <t>Point 2</t>
  </si>
  <si>
    <t>Point 3</t>
  </si>
  <si>
    <t>Point 4</t>
  </si>
  <si>
    <t>Point 5</t>
  </si>
  <si>
    <t>Point 6</t>
  </si>
  <si>
    <t>Point 7</t>
  </si>
  <si>
    <t xml:space="preserve"> </t>
  </si>
  <si>
    <t>Point 8</t>
  </si>
  <si>
    <t>Point 9</t>
  </si>
  <si>
    <t>Point 10</t>
  </si>
  <si>
    <t>Point 11</t>
  </si>
  <si>
    <t>Point 12</t>
  </si>
  <si>
    <t>Point 13</t>
  </si>
  <si>
    <t>Point 14</t>
  </si>
  <si>
    <t>Point 15</t>
  </si>
  <si>
    <t>* EU defines PhD equivalent 4 years fulltime research after primary degree</t>
  </si>
  <si>
    <t>Research Fellow</t>
  </si>
  <si>
    <t>Senior Research Fellow</t>
  </si>
  <si>
    <t>HOW TO USE THE GUIDELINES</t>
  </si>
  <si>
    <t>GROSS SALARY</t>
  </si>
  <si>
    <t>Obligatory contribution</t>
  </si>
  <si>
    <t>Budget amount</t>
  </si>
  <si>
    <t>Column 1</t>
  </si>
  <si>
    <t>Column 2</t>
  </si>
  <si>
    <t>Column 3</t>
  </si>
  <si>
    <t>Column 4</t>
  </si>
  <si>
    <t xml:space="preserve">  Gross Salary/ annum (€)</t>
  </si>
  <si>
    <t>Employer's PRSI @ 10.75%     (€)</t>
  </si>
  <si>
    <t>Annual cost to budget           (€)</t>
  </si>
  <si>
    <t>LEVEL 1</t>
  </si>
  <si>
    <t>LEVEL 2</t>
  </si>
  <si>
    <t>LEVEL 3</t>
  </si>
  <si>
    <t>LEVEL 4</t>
  </si>
  <si>
    <t>Employees</t>
  </si>
  <si>
    <t>COST ITEMS</t>
  </si>
  <si>
    <t>OVERHEAD RATE(USE THE OVERHEAD WORKSHEET)</t>
  </si>
  <si>
    <t>OVERHEAD</t>
  </si>
  <si>
    <t>TOTAL</t>
  </si>
  <si>
    <t>EQUIPMENT (REFER TO THE FUNDER'S TERMS AND CONDITIONS)</t>
  </si>
  <si>
    <t>Principal Investigator</t>
  </si>
  <si>
    <t>Name</t>
  </si>
  <si>
    <t>Date</t>
  </si>
  <si>
    <t>Research Accounts Contact</t>
  </si>
  <si>
    <t>ATTRIBUTE</t>
  </si>
  <si>
    <t>S</t>
  </si>
  <si>
    <t>10% EXL EQUP</t>
  </si>
  <si>
    <t>FUNDERSOVERHEAD</t>
  </si>
  <si>
    <t>10% EXL EQUIP</t>
  </si>
  <si>
    <t>N</t>
  </si>
  <si>
    <t>10% LEVY</t>
  </si>
  <si>
    <t>10% LEVY IN TOTAL ALL NUIG´S</t>
  </si>
  <si>
    <t>MV - Industry Partners</t>
  </si>
  <si>
    <t>15% LAB</t>
  </si>
  <si>
    <t>15% LABOUR</t>
  </si>
  <si>
    <t>15% LEVY</t>
  </si>
  <si>
    <t>15% DIRECT COSTS</t>
  </si>
  <si>
    <t>20% EXL EQUI</t>
  </si>
  <si>
    <t>20% EXL EQUIP 10% ALL COSTS TO NUIG</t>
  </si>
  <si>
    <t>20% GROSS</t>
  </si>
  <si>
    <t>20% GROSS COSTS</t>
  </si>
  <si>
    <t>20% LAB</t>
  </si>
  <si>
    <t>20% LABOUR NUIG TAKE 10% OF ALL  OR ALL</t>
  </si>
  <si>
    <t>RS Interreg</t>
  </si>
  <si>
    <t>20% LEVY</t>
  </si>
  <si>
    <t>20% LEVY 1/2 + 1/2</t>
  </si>
  <si>
    <t>RS - EU FP7 ERC &amp; EU projects FP6 - no more calls</t>
  </si>
  <si>
    <t>20% XEQU SUB</t>
  </si>
  <si>
    <t>20% EXL EQUIP SUBCONTRACT</t>
  </si>
  <si>
    <t>25% CERTAIN</t>
  </si>
  <si>
    <t>MI 25% EXL PHDS AND FEES</t>
  </si>
  <si>
    <t>25% EXL EQUP</t>
  </si>
  <si>
    <t>25% EXL EQUIP</t>
  </si>
  <si>
    <t>25% LAB</t>
  </si>
  <si>
    <t>25% LEVY</t>
  </si>
  <si>
    <t>DESK BASED 25% LEVY</t>
  </si>
  <si>
    <t>25% NON PAY</t>
  </si>
  <si>
    <t>30%  E S S</t>
  </si>
  <si>
    <t>30% EXL EQUIP SUBR SCHOLARSHIP</t>
  </si>
  <si>
    <t>30% EXCL SU</t>
  </si>
  <si>
    <t>30% Excl Start Up Costs</t>
  </si>
  <si>
    <t>30% EXL E S</t>
  </si>
  <si>
    <t>30% EXL EQUIP AND SUBCONTRACTING</t>
  </si>
  <si>
    <t>30% EXL EQUP</t>
  </si>
  <si>
    <t>30% EXL EQUIP</t>
  </si>
  <si>
    <t>DM  - SFI</t>
  </si>
  <si>
    <t>MV - EI</t>
  </si>
  <si>
    <t>30% GROSS SA</t>
  </si>
  <si>
    <t>30% GROSS SALARY COSTS</t>
  </si>
  <si>
    <t>30% LAB</t>
  </si>
  <si>
    <t>30% LABOUR</t>
  </si>
  <si>
    <t>30% LEVY</t>
  </si>
  <si>
    <t>30% GROSS COSTS</t>
  </si>
  <si>
    <t>30% LEVY /2</t>
  </si>
  <si>
    <t>30% BAR EQUIP</t>
  </si>
  <si>
    <t>30%_IGNORE</t>
  </si>
  <si>
    <t>30% PAID BY EI OVERHEAD-NOT THIS ACCOUNT</t>
  </si>
  <si>
    <t>MV - EI (Innovation Vouchers)</t>
  </si>
  <si>
    <t>30/100 EXCL</t>
  </si>
  <si>
    <t>30% EXCLUDING EQUIPMENT STUDENT FEES</t>
  </si>
  <si>
    <t>30/100 SAL&amp;M</t>
  </si>
  <si>
    <t>30% SALARY AND MATERIALS</t>
  </si>
  <si>
    <t>40% LEVY</t>
  </si>
  <si>
    <t>40% GROSS BASIC SALARY</t>
  </si>
  <si>
    <t>5% LEVY</t>
  </si>
  <si>
    <t>5% LEVY ALL TO NUIG</t>
  </si>
  <si>
    <t>7% LEVY</t>
  </si>
  <si>
    <t>7% LEVY ALL NUIGS</t>
  </si>
  <si>
    <t>RS FP7 CSA's and some health related oddities</t>
  </si>
  <si>
    <t>8%LEVY</t>
  </si>
  <si>
    <t>9.52/100 EXP</t>
  </si>
  <si>
    <t>9.52% ACTUAL EXPENDITURE</t>
  </si>
  <si>
    <t>ACT COSTS</t>
  </si>
  <si>
    <t>OVERHEAD BASED ON ACTUAL COSTS</t>
  </si>
  <si>
    <t>FP7 60% LEVY</t>
  </si>
  <si>
    <t>FP7 STANDARD OVERHEAD 60%</t>
  </si>
  <si>
    <t>FP7 MC 10%</t>
  </si>
  <si>
    <t>RS FP7 Marie Curies</t>
  </si>
  <si>
    <t>FP7 MC NO LE</t>
  </si>
  <si>
    <t>FP7 MC NO LEVY</t>
  </si>
  <si>
    <t>RS FP7 Marie Curie Integration Grants</t>
  </si>
  <si>
    <t>LEVY ONLY</t>
  </si>
  <si>
    <t>Levy Only</t>
  </si>
  <si>
    <t>N/STD LEVY</t>
  </si>
  <si>
    <t>THIS SUBACC LEVY IS NON STANDARD</t>
  </si>
  <si>
    <t>NO LEVY</t>
  </si>
  <si>
    <t>THERE IS NO LEVY ON THIS SUBACC</t>
  </si>
  <si>
    <t>NON STD NUIG</t>
  </si>
  <si>
    <t>NON STD ALL NUIG</t>
  </si>
  <si>
    <t>SUBCONTR</t>
  </si>
  <si>
    <t>SUBCONTRACTORS ELEMENT</t>
  </si>
  <si>
    <t>Rate</t>
  </si>
  <si>
    <r>
      <t xml:space="preserve">Summary Sheet </t>
    </r>
    <r>
      <rPr>
        <i/>
        <sz val="14"/>
        <rFont val="Arial"/>
        <family val="2"/>
      </rPr>
      <t>(not editable except for Overhead Rate)</t>
    </r>
  </si>
  <si>
    <t>MATERIALS AND CONSUMABLES (REFER TO THE FUNDER'S TERMS AND CONDITIONS)</t>
  </si>
  <si>
    <t>SERVICES AND SUBCONTRACTS (REFER TO THE FUNDER'S TERMS AND CONDITIONS)</t>
  </si>
  <si>
    <t>OTHER (REFER TO THE FUNDER'S TERMS AND CONDITIONS)</t>
  </si>
  <si>
    <t>TRAVEL (REFER TO THE FUNDER'S TERMS AND CONDITIONS)</t>
  </si>
  <si>
    <t>Employer's Pension @ 20%     (€)</t>
  </si>
  <si>
    <t>TOTAL DIRECT COSTS</t>
  </si>
  <si>
    <t>Link to SALARY COSINTG CALCULATOR - IUA SCALES</t>
  </si>
  <si>
    <t>VAT STEPS</t>
  </si>
  <si>
    <t>Outside Europe</t>
  </si>
  <si>
    <t>Y</t>
  </si>
  <si>
    <t>Europe</t>
  </si>
  <si>
    <t>Ireland</t>
  </si>
  <si>
    <t xml:space="preserve">Customer Location </t>
  </si>
  <si>
    <t>Agreement negotiation</t>
  </si>
  <si>
    <t>Is a report/deliverable provided to the customer</t>
  </si>
  <si>
    <t xml:space="preserve">          A.</t>
  </si>
  <si>
    <t>If Y to IP</t>
  </si>
  <si>
    <t>Does the company have commercial access to the IP rights exist during the contract period</t>
  </si>
  <si>
    <t>Do IP potential rights after the contract term</t>
  </si>
  <si>
    <t xml:space="preserve">         B.</t>
  </si>
  <si>
    <t>Service Offered where no IP involved</t>
  </si>
  <si>
    <t>VAT Registration Number</t>
  </si>
  <si>
    <t>For Information:</t>
  </si>
  <si>
    <t>Country of establishment of supplier</t>
  </si>
  <si>
    <t>Country in which customer established</t>
  </si>
  <si>
    <t>Status of customer</t>
  </si>
  <si>
    <t>Place of supply</t>
  </si>
  <si>
    <t>Person liable to account for Irish VAT</t>
  </si>
  <si>
    <t>VAT Rate on Invoice</t>
  </si>
  <si>
    <t>Business or Private</t>
  </si>
  <si>
    <t>Supplier</t>
  </si>
  <si>
    <t>Service Rate</t>
  </si>
  <si>
    <t>Other EU State</t>
  </si>
  <si>
    <t>Business</t>
  </si>
  <si>
    <t>No Irish VAT</t>
  </si>
  <si>
    <t>Zero Rated</t>
  </si>
  <si>
    <t>Need Customer VAT number</t>
  </si>
  <si>
    <t>Private</t>
  </si>
  <si>
    <t>Outside EU</t>
  </si>
  <si>
    <t>No VAT(NOT ZERO RATED)</t>
  </si>
  <si>
    <t>Depends on nature of the Service</t>
  </si>
  <si>
    <t>Supplier (if VAT occurs)</t>
  </si>
  <si>
    <t>Business Customer</t>
  </si>
  <si>
    <t>Company based in Ireland who export 80/90 of goods</t>
  </si>
  <si>
    <t>Need Customer VAT number and 13b form</t>
  </si>
  <si>
    <t>Point 16</t>
  </si>
  <si>
    <t>Point 17</t>
  </si>
  <si>
    <t>Proposed Principal Investigator</t>
  </si>
  <si>
    <t>Funder</t>
  </si>
  <si>
    <t>Programme</t>
  </si>
  <si>
    <t>CURRENT RATE                                           (Applicable from 01 April 2017)</t>
  </si>
  <si>
    <t xml:space="preserve">You are obliged under the Fixed Term Workers Act (2003) to provide Pension Costs for temporary and contract staff.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must include an employer’s pension contribution charge of 20% of gross pay.  This represents the estimated contribution required from the project funder, in addition to the employee’s own personal pension contribution, to cover the deferred cost to the Exchequer of future pension entitlements.
</t>
  </si>
  <si>
    <r>
      <t>A.</t>
    </r>
    <r>
      <rPr>
        <sz val="11"/>
        <color theme="1"/>
        <rFont val="Calibri"/>
        <family val="2"/>
        <scheme val="minor"/>
      </rPr>
      <t xml:space="preserve">  Decide on the level of experience you require for the research (Column 1) and at what level you would like to advertise the post (Column 2). </t>
    </r>
    <r>
      <rPr>
        <sz val="11"/>
        <color theme="1"/>
        <rFont val="Calibri"/>
        <family val="2"/>
        <scheme val="minor"/>
      </rPr>
      <t>Please ensure that you use the rates that will apply at the time of receipt of funding (see Rates above).</t>
    </r>
  </si>
  <si>
    <r>
      <t>B.</t>
    </r>
    <r>
      <rPr>
        <sz val="11"/>
        <color theme="1"/>
        <rFont val="Calibri"/>
        <family val="2"/>
        <scheme val="minor"/>
      </rPr>
      <t xml:space="preserve"> Allow for Annual Salary Scale point increases. </t>
    </r>
  </si>
  <si>
    <r>
      <t xml:space="preserve">C. </t>
    </r>
    <r>
      <rPr>
        <sz val="11"/>
        <color theme="1"/>
        <rFont val="Calibri"/>
        <family val="2"/>
        <scheme val="minor"/>
      </rPr>
      <t xml:space="preserve"> In general, additional ANNUAL costs to your budget, as an employer will be employers PRSI contribution and pension costs. The employers PRSI contribution is 10.75%.   In accordance with the Employment Control Framework, and in recognition of the fact that staff in contract research and other externally funded posts have entitlements to future pension benefits which is a deferred cost or liability for the Exchequer, any such new posts created or any renewal / renegotiation of existing contracts </t>
    </r>
    <r>
      <rPr>
        <b/>
        <sz val="10"/>
        <rFont val="Arial"/>
        <family val="2"/>
      </rPr>
      <t>must</t>
    </r>
    <r>
      <rPr>
        <sz val="11"/>
        <color theme="1"/>
        <rFont val="Calibri"/>
        <family val="2"/>
        <scheme val="minor"/>
      </rPr>
      <t xml:space="preserve"> include an employer’s pension contribution charge of 20% of gross pay.  You should contact your own university for information on the pension scheme for contract researchers.             </t>
    </r>
  </si>
  <si>
    <t>CURRENT RATE                                           (Applicable from 01 January 2018)</t>
  </si>
  <si>
    <t>CURRENT RATE                                           (Applicable from 01 October 2018)</t>
  </si>
  <si>
    <t>Employer's PRSI @ 10.85     (€)</t>
  </si>
  <si>
    <t>1 January 2018 annualised salaries to increase by 1%;</t>
  </si>
  <si>
    <t>1 October 2018 annualised salaries to increase by 1%.</t>
  </si>
  <si>
    <t>1 January 2019 annualised salaries up to €30,000 to increase by 1%;</t>
  </si>
  <si>
    <t>1 September 2019 annualised salaries to increase by 1.75%.</t>
  </si>
  <si>
    <t>1 January 2020 annualised salaries up to €32,000 to increase by 0.5%;</t>
  </si>
  <si>
    <t>1 October 2020 annualised salaries to increase by 2%.</t>
  </si>
  <si>
    <t>CURRENT RATE                                           (Applicable from 01 Jan 2019)</t>
  </si>
  <si>
    <t>CURRENT RATE                                           (Applicable from 01 Sept 2019)</t>
  </si>
  <si>
    <t>CURRENT RATE                                           (Applicable from 01 Jan 2020)</t>
  </si>
  <si>
    <t>CURRENT RATE                                           (Applicable from 01 Oct 2020)</t>
  </si>
  <si>
    <t>Employer's PRSI @ 11.05     (€)</t>
  </si>
  <si>
    <t>Employer's PRSI @ 10.95     (€)</t>
  </si>
  <si>
    <t>PD1 Point 1</t>
  </si>
  <si>
    <t>PD1 Point 2</t>
  </si>
  <si>
    <t>PD1 Point 3</t>
  </si>
  <si>
    <t>PD1 Point 4</t>
  </si>
  <si>
    <t>PD1 Point 5</t>
  </si>
  <si>
    <t>PD1 Point 6</t>
  </si>
  <si>
    <t>PD2 Point 1</t>
  </si>
  <si>
    <t>PD2 Point 2</t>
  </si>
  <si>
    <t>PD2 Point 3</t>
  </si>
  <si>
    <t>PD2 Point 4</t>
  </si>
  <si>
    <r>
      <rPr>
        <b/>
        <sz val="10"/>
        <rFont val="Arial"/>
        <family val="2"/>
      </rPr>
      <t>Qualifications and Experience</t>
    </r>
    <r>
      <rPr>
        <sz val="10"/>
        <rFont val="Arial"/>
        <family val="2"/>
      </rPr>
      <t>:</t>
    </r>
    <r>
      <rPr>
        <b/>
        <sz val="10"/>
        <rFont val="Arial"/>
        <family val="2"/>
      </rPr>
      <t xml:space="preserve"> </t>
    </r>
    <r>
      <rPr>
        <sz val="10"/>
        <rFont val="Arial"/>
        <family val="2"/>
      </rPr>
      <t xml:space="preserve">Minimum of primary Degree in relevant discipline with little or no research experience. </t>
    </r>
  </si>
  <si>
    <r>
      <rPr>
        <b/>
        <sz val="10"/>
        <rFont val="Arial"/>
        <family val="2"/>
      </rPr>
      <t>Purpose of the Role</t>
    </r>
    <r>
      <rPr>
        <sz val="10"/>
        <rFont val="Arial"/>
        <family val="2"/>
      </rPr>
      <t>: to conduct a specified programme of research under supervision of a PI while developing skills and competencies with respect to the role and future career options.</t>
    </r>
  </si>
  <si>
    <r>
      <rPr>
        <b/>
        <sz val="10"/>
        <rFont val="Arial"/>
        <family val="2"/>
      </rPr>
      <t>Qualification</t>
    </r>
    <r>
      <rPr>
        <sz val="10"/>
        <rFont val="Arial"/>
        <family val="2"/>
      </rPr>
      <t>: Minimum of PhD, or exceptionally, equivalent* research experience (including industrial R&amp;D).</t>
    </r>
  </si>
  <si>
    <r>
      <rPr>
        <b/>
        <sz val="10"/>
        <rFont val="Arial"/>
        <family val="2"/>
      </rPr>
      <t>Purpose of Role:</t>
    </r>
    <r>
      <rPr>
        <sz val="10"/>
        <rFont val="Arial"/>
        <family val="2"/>
      </rPr>
      <t xml:space="preserve"> to conduct a specified programme of research under supervision of a PI while also supervising PhD students and PD1s. Continuing to develop skills and competencies with respect to the role and future career options.</t>
    </r>
  </si>
  <si>
    <r>
      <rPr>
        <b/>
        <sz val="10"/>
        <rFont val="Arial"/>
        <family val="2"/>
      </rPr>
      <t>Experience:</t>
    </r>
    <r>
      <rPr>
        <sz val="10"/>
        <rFont val="Arial"/>
        <family val="2"/>
      </rPr>
      <t xml:space="preserve"> The appointed candidate will generally have 4-6 years postdoctoral research experience.</t>
    </r>
  </si>
  <si>
    <r>
      <rPr>
        <b/>
        <sz val="10"/>
        <rFont val="Arial"/>
        <family val="2"/>
      </rPr>
      <t>Qualification:</t>
    </r>
    <r>
      <rPr>
        <sz val="10"/>
        <rFont val="Arial"/>
        <family val="2"/>
      </rPr>
      <t xml:space="preserve"> Minimum of PhD, or exceptionally, equivalent* research experience (including industrial R&amp;D)</t>
    </r>
  </si>
  <si>
    <r>
      <rPr>
        <b/>
        <sz val="10"/>
        <rFont val="Arial"/>
        <family val="2"/>
      </rPr>
      <t>Purpose of Role:</t>
    </r>
    <r>
      <rPr>
        <sz val="10"/>
        <rFont val="Arial"/>
        <family val="2"/>
      </rPr>
      <t xml:space="preserve">  Design &amp; implement a specific research programme/s in association with a PI. This role is a prestigious role which represents a step change from Post-Doctoral researcher roles.</t>
    </r>
  </si>
  <si>
    <r>
      <t>Purpose of Role:</t>
    </r>
    <r>
      <rPr>
        <sz val="10"/>
        <rFont val="Arial"/>
        <family val="2"/>
      </rPr>
      <t xml:space="preserve"> This role reflects the EU Framework Level 4 role of ‘Leading Researcher’, which is described as: “a researcher leading their research area or field. It would include the team leader of a research group ... In particular disciplines as an exception, leading researchers may include individuals who operate as lone researchers”.</t>
    </r>
  </si>
  <si>
    <r>
      <rPr>
        <b/>
        <sz val="10"/>
        <rFont val="Arial"/>
        <family val="2"/>
      </rPr>
      <t>Purpose of the role</t>
    </r>
    <r>
      <rPr>
        <sz val="10"/>
        <rFont val="Arial"/>
        <family val="2"/>
      </rPr>
      <t>: to assist in the performance of research.</t>
    </r>
  </si>
  <si>
    <t xml:space="preserve"> The  salary scale for the role will relate to the grading of the post, as defined in the IUA Researcher Career Development and Employment Framework. These are the expected qualifications and experience  appropriate for this level of remuneration.</t>
  </si>
  <si>
    <t>CURRENT RATE                                           (Applicable from 01 Oct 2021)</t>
  </si>
  <si>
    <t>1 October 2021 annualised salaries to increase by €500 for salaries under €50k or 1% above €50k</t>
  </si>
  <si>
    <t>CURRENT RATE                                           (Applicable from 01 Oct 2022)</t>
  </si>
  <si>
    <t>1 February 2022 annualised salaries to increase by 1%</t>
  </si>
  <si>
    <t>CURRENT RATE                                           (Applicable from 01 Feb 2022)</t>
  </si>
  <si>
    <t>Research Assistant (65A-20)</t>
  </si>
  <si>
    <t>Guidelines for Contract Researchers Salary Scales</t>
  </si>
  <si>
    <t>Link to SALARY COSINTG CALCULATOR - UOG OLD SCALES</t>
  </si>
  <si>
    <t>I agree that the above complies with University of Galway and the Funder's Terms and Conditions</t>
  </si>
  <si>
    <t>Money paid to University of Galway</t>
  </si>
  <si>
    <t>University of Galway</t>
  </si>
  <si>
    <t>Highlight where Applicable</t>
  </si>
  <si>
    <t>Other Agreements e.g. IP/Consortium</t>
  </si>
  <si>
    <t>Post-Doctoral Researcher PD1</t>
  </si>
  <si>
    <t>Post-Doctoral Researcher PD2</t>
  </si>
  <si>
    <t>1 October 2022 annualised salaries</t>
  </si>
  <si>
    <t>1 March 2023 annualised salaries to increase by 2%</t>
  </si>
  <si>
    <t>CURRENT RATE                                           (Applicable from 01 Mar 2023)</t>
  </si>
  <si>
    <t>1 October 2023 annualised salaries to increase by €750 for salaries under €50k or 1.5% above €50k</t>
  </si>
  <si>
    <t>CURRENT RATE                                           (Applicable from 01 Oct 2023)</t>
  </si>
  <si>
    <t>University of Galway pays VAT on Service received at service VAT rate</t>
  </si>
  <si>
    <t>Fees and Stipend Charges as at 01/03/2023</t>
  </si>
  <si>
    <t>Fees</t>
  </si>
  <si>
    <t>per annum</t>
  </si>
  <si>
    <t>Please ensure you complete Salary Tab. This will be requested by the HRB upon approval</t>
  </si>
  <si>
    <t>HRB Budget Proposal Template</t>
  </si>
  <si>
    <t>STIPEND</t>
  </si>
  <si>
    <t>FEES</t>
  </si>
  <si>
    <t xml:space="preserve">FEES </t>
  </si>
  <si>
    <t>Proposed Start Date</t>
  </si>
  <si>
    <t>Proposed End Date</t>
  </si>
  <si>
    <t>* Link to Salary Workings Tab</t>
  </si>
  <si>
    <t xml:space="preserve">Salary calculations </t>
  </si>
  <si>
    <t>Post doctoral researcher - sample salary calculation</t>
  </si>
  <si>
    <t>Salary Level &amp; Point</t>
  </si>
  <si>
    <t>Annual Salary</t>
  </si>
  <si>
    <t>FTE</t>
  </si>
  <si>
    <t>FROM [date] TO [date]</t>
  </si>
  <si>
    <t># of months</t>
  </si>
  <si>
    <t xml:space="preserve">Salary </t>
  </si>
  <si>
    <t>PRSI @ 11.05%</t>
  </si>
  <si>
    <t>Pension @ 20%</t>
  </si>
  <si>
    <t>Notes</t>
  </si>
  <si>
    <t>IUA Level PD2 point 2</t>
  </si>
  <si>
    <t>IUA Level PD2 point 2 (oct increase)</t>
  </si>
  <si>
    <t>IUA Level PD2 point 3 + 1%</t>
  </si>
  <si>
    <r>
      <rPr>
        <b/>
        <sz val="11"/>
        <rFont val="Calibri"/>
        <family val="2"/>
        <scheme val="minor"/>
      </rPr>
      <t>Please complete the Table below to show the expected Salary Costs to the Award</t>
    </r>
    <r>
      <rPr>
        <sz val="11"/>
        <color theme="1"/>
        <rFont val="Calibri"/>
        <family val="2"/>
        <scheme val="minor"/>
      </rPr>
      <t xml:space="preserve">
&gt; Please note that the Employers PRSI rates have been revised to 11.05% from 2020 onwards 
&gt; Please note that IUA scales with increased Gross Salary values are to be used. The IUA tab is included for reference
&gt; From 01 Oct 2023 all salary requests should include a 3% annual contingency
*Please show the breakdown and working calculations (including starting salaries, increments etc) for all salaries clarifying the breakdown by calendar months</t>
    </r>
  </si>
  <si>
    <t>Below is an example of how salary calculations should be shown for each position.  This should be used as a guide only. A sepearate table should be used for each employee</t>
  </si>
  <si>
    <t>01/03/2023 to 30/09/2023</t>
  </si>
  <si>
    <t>01/01/2024 to 28/02/2024</t>
  </si>
  <si>
    <t>01/10/2023 to 31/12/2023</t>
  </si>
  <si>
    <t>IUA Level PD2 point 2 (annual 3% contingency)</t>
  </si>
  <si>
    <t xml:space="preserve">IUA Level PD2 point 3 (incemented scale) </t>
  </si>
  <si>
    <t>01/03/2024 to  31/12/2024</t>
  </si>
  <si>
    <t>01/01/2025 to 28/02/2025</t>
  </si>
  <si>
    <t>How to Calculate:</t>
  </si>
  <si>
    <t>Column A</t>
  </si>
  <si>
    <t>Highlight the starting point required on the IUA Scale</t>
  </si>
  <si>
    <t>Column B</t>
  </si>
  <si>
    <t>Link or refer to the IUA Scales Tab using the appropriate period</t>
  </si>
  <si>
    <t>Column C</t>
  </si>
  <si>
    <t>Input the required FTE</t>
  </si>
  <si>
    <t>Column D</t>
  </si>
  <si>
    <t>Column E</t>
  </si>
  <si>
    <t>Enter the date range. Please note that an Annual Contingency of 3% is to be applied each January and consider if the employee increments each year</t>
  </si>
  <si>
    <t>Input the number of months for that period</t>
  </si>
  <si>
    <t>Column F - I</t>
  </si>
  <si>
    <t xml:space="preserve">This autopopulates giving the total expected cost for that person </t>
  </si>
  <si>
    <t>Person #1</t>
  </si>
  <si>
    <t>Person #2</t>
  </si>
  <si>
    <t>Please find a Budget Proposal Template to be used for HRB and guidance on how to use this below:</t>
  </si>
  <si>
    <t>Complete lines 4 - 8 on the Proposal Tab with the Call Details</t>
  </si>
  <si>
    <t xml:space="preserve">Header on Proposal </t>
  </si>
  <si>
    <t>Dates - While dates may not be confirmed at this stage, please provide an expected Start and End Date as this is needed for Salary Check</t>
  </si>
  <si>
    <t>1/</t>
  </si>
  <si>
    <t>2/</t>
  </si>
  <si>
    <t>3/</t>
  </si>
  <si>
    <t xml:space="preserve">Lines 11 to 19 are autopopulated so do not need to be completed </t>
  </si>
  <si>
    <t>Summary Sheet Cost Items</t>
  </si>
  <si>
    <t xml:space="preserve">Overhead on line 20 should be changed if appropriate </t>
  </si>
  <si>
    <t>4/</t>
  </si>
  <si>
    <t xml:space="preserve">Overhead calculated on line 21 is autopopulated - Overhead will not include Fees or Equipment automatically </t>
  </si>
  <si>
    <r>
      <t xml:space="preserve">LABOUR </t>
    </r>
    <r>
      <rPr>
        <b/>
        <sz val="10"/>
        <color indexed="8"/>
        <rFont val="Arial"/>
        <family val="2"/>
      </rPr>
      <t xml:space="preserve">(IUA Scale should be used unless otherwise specified by the HRB) </t>
    </r>
  </si>
  <si>
    <t>Labour</t>
  </si>
  <si>
    <t>5/</t>
  </si>
  <si>
    <t>A tab "Salary Workings" has been included to assist with the calcuation of Staff Costs so please complete this and link it into the Budget Summary Sheet</t>
  </si>
  <si>
    <t>SAMPLE</t>
  </si>
  <si>
    <t>Please Complete and Link to Proposal Tab:</t>
  </si>
  <si>
    <t>Complete a table on Salary Working Tab for each person expected to be employed on the award</t>
  </si>
  <si>
    <t>This is showing Example on Salary Working Tab</t>
  </si>
  <si>
    <r>
      <t xml:space="preserve">An example of this is shown in lines 8 -13 on </t>
    </r>
    <r>
      <rPr>
        <b/>
        <sz val="11"/>
        <color theme="1"/>
        <rFont val="Calibri"/>
        <family val="2"/>
        <scheme val="minor"/>
      </rPr>
      <t>Salary Working Tab</t>
    </r>
    <r>
      <rPr>
        <sz val="11"/>
        <color theme="1"/>
        <rFont val="Calibri"/>
        <family val="2"/>
        <scheme val="minor"/>
      </rPr>
      <t xml:space="preserve"> and shown in Proposal Sample Line</t>
    </r>
  </si>
  <si>
    <t>Example -  PD2 Point 2</t>
  </si>
  <si>
    <t xml:space="preserve">Maximum Budget Allowable </t>
  </si>
  <si>
    <t xml:space="preserve">Change Overhead Rate if applicable </t>
  </si>
  <si>
    <t>+/- under or over budget</t>
  </si>
  <si>
    <t>6/</t>
  </si>
  <si>
    <t>Stipend</t>
  </si>
  <si>
    <t xml:space="preserve">This links to Salary Working Tab Lines </t>
  </si>
  <si>
    <t>Y1</t>
  </si>
  <si>
    <t>Y2</t>
  </si>
  <si>
    <t>7/</t>
  </si>
  <si>
    <t>Enter Stipend Per PhD for each year - the current allowable amount can be found on Fees Tab but check with the RAO if unsure</t>
  </si>
  <si>
    <t>Enter Fees Per PhD for each year - the current allowable amount can be found on Fees Tab but check with the RAO if unsure</t>
  </si>
  <si>
    <t>Non Labour Expenditure</t>
  </si>
  <si>
    <t>8/</t>
  </si>
  <si>
    <t>List relevant expenditure under the appropriate headings</t>
  </si>
  <si>
    <t>•</t>
  </si>
  <si>
    <r>
      <t xml:space="preserve">Ensure that all expenditure is </t>
    </r>
    <r>
      <rPr>
        <u/>
        <sz val="11"/>
        <color theme="1"/>
        <rFont val="Calibri"/>
        <family val="2"/>
        <scheme val="minor"/>
      </rPr>
      <t>INCLUSIVE of VAT</t>
    </r>
  </si>
  <si>
    <t>If a category is exempt from Overheads (eg Recruitment) please advise RAO and we will amend the template during Review</t>
  </si>
  <si>
    <t>Fees do not incur Overhead</t>
  </si>
  <si>
    <t>Queries relating to Non Expenditure should be directed to the RO as RAO are not able to assist with this: ROnational@universityofgalway.ie</t>
  </si>
  <si>
    <t>Upon Completion</t>
  </si>
  <si>
    <t>9/</t>
  </si>
  <si>
    <t>We will review the calculations in the RAO and send to the RO with approval copying you into the email</t>
  </si>
  <si>
    <r>
      <t xml:space="preserve">Once the template is showing within budget (line 23 I) forward to </t>
    </r>
    <r>
      <rPr>
        <sz val="11"/>
        <color theme="3" tint="0.39997558519241921"/>
        <rFont val="Calibri"/>
        <family val="2"/>
        <scheme val="minor"/>
      </rPr>
      <t xml:space="preserve">eu-hrb-raofunderteam@universityofgalway.ie </t>
    </r>
    <r>
      <rPr>
        <sz val="11"/>
        <rFont val="Calibri"/>
        <family val="2"/>
        <scheme val="minor"/>
      </rPr>
      <t xml:space="preserve">with the Call Document </t>
    </r>
  </si>
  <si>
    <t>Once approved within the RO you will need to upload this onto GEMS</t>
  </si>
  <si>
    <t>The RO will then work with your proposal application if required</t>
  </si>
  <si>
    <t>(Note - Student is responsible for payment of student levy in the amount of €140 - it cannot be funded by research grant)</t>
  </si>
  <si>
    <t>1 January 2024 annualised salaries to increase by €1125 for salaries under €50k or 2.25% above €50k</t>
  </si>
  <si>
    <t>1 June 2024 annualised salaries to increase by 1%</t>
  </si>
  <si>
    <t>1 October 2024 annualised salaries to increase by €500 for salaries under €50k or 1% above €50k. PRSI increased to 11.15%</t>
  </si>
  <si>
    <t>1 March 2025 annualised salaries to increase by €1000 for salaries under €50k or 2% above €50k.</t>
  </si>
  <si>
    <t>1 August 2025 annualised salaries to increase by 1%.</t>
  </si>
  <si>
    <t>1 February 2026 annualised salaries to increase by €500 for salaries under €50k or 1% above €50k.</t>
  </si>
  <si>
    <t>1 June 2026 annualised salaries to increase by 1%.</t>
  </si>
  <si>
    <t>CURRENT RATE                                           (Applicable from 01 Jan 2024)</t>
  </si>
  <si>
    <t>CURRENT RATE                                           (Applicable from 01 Jun 2024)</t>
  </si>
  <si>
    <t>CURRENT RATE                                           (Applicable from 01 Oct 2024)</t>
  </si>
  <si>
    <t>CURRENT RATE                                           (Applicable from 01 Mar 2025)</t>
  </si>
  <si>
    <t>CURRENT RATE                                           (Applicable from 01 Aug 2025)</t>
  </si>
  <si>
    <t>CURRENT RATE                                           (Applicable from 01 Feb 2026)</t>
  </si>
  <si>
    <t>CURRENT RATE                                           (Applicable from 01 Jun 2026)</t>
  </si>
  <si>
    <t>Employer's PRSI @ 11.15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</si>
</sst>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quot;IR£&quot;#,##0.00"/>
    <numFmt numFmtId="165" formatCode="0.0000"/>
    <numFmt numFmtId="166" formatCode="_-* #,##0_-;\-* #,##0_-;_-* &quot;-&quot;??_-;_-@_-"/>
  </numFmts>
  <fonts count="60" x14ac:knownFonts="1">
    <font>
      <sz val="11"/>
      <color theme="1"/>
      <name val="Calibri"/>
      <family val="2"/>
      <scheme val="minor"/>
    </font>
    <font>
      <sz val="11"/>
      <color indexed="8"/>
      <name val="Calibri"/>
      <family val="2"/>
    </font>
    <font>
      <b/>
      <sz val="9"/>
      <name val="Arial"/>
      <family val="2"/>
    </font>
    <font>
      <sz val="9"/>
      <name val="Arial"/>
      <family val="2"/>
    </font>
    <font>
      <sz val="10"/>
      <name val="Arial"/>
      <family val="2"/>
    </font>
    <font>
      <b/>
      <sz val="10"/>
      <name val="Arial"/>
      <family val="2"/>
    </font>
    <font>
      <i/>
      <sz val="9"/>
      <name val="Arial"/>
      <family val="2"/>
    </font>
    <font>
      <b/>
      <sz val="11"/>
      <color indexed="8"/>
      <name val="Calibri"/>
      <family val="2"/>
    </font>
    <font>
      <b/>
      <sz val="12"/>
      <color indexed="8"/>
      <name val="Arial"/>
      <family val="2"/>
    </font>
    <font>
      <b/>
      <sz val="12"/>
      <name val="Arial"/>
      <family val="2"/>
    </font>
    <font>
      <b/>
      <sz val="20"/>
      <name val="Arial"/>
      <family val="2"/>
    </font>
    <font>
      <b/>
      <i/>
      <u/>
      <sz val="12"/>
      <name val="Arial"/>
      <family val="2"/>
    </font>
    <font>
      <sz val="10"/>
      <name val="Times New Roman"/>
      <family val="1"/>
    </font>
    <font>
      <b/>
      <sz val="12"/>
      <name val="Times New Roman"/>
      <family val="1"/>
    </font>
    <font>
      <i/>
      <sz val="10"/>
      <name val="Arial"/>
      <family val="2"/>
    </font>
    <font>
      <sz val="14"/>
      <name val="Times New Roman"/>
      <family val="1"/>
    </font>
    <font>
      <b/>
      <sz val="14"/>
      <name val="Arial"/>
      <family val="2"/>
    </font>
    <font>
      <sz val="14"/>
      <name val="Arial"/>
      <family val="2"/>
    </font>
    <font>
      <i/>
      <sz val="14"/>
      <name val="Arial"/>
      <family val="2"/>
    </font>
    <font>
      <b/>
      <sz val="11"/>
      <name val="Times New Roman"/>
      <family val="1"/>
    </font>
    <font>
      <b/>
      <i/>
      <sz val="9"/>
      <name val="Arial"/>
      <family val="2"/>
    </font>
    <font>
      <b/>
      <sz val="11"/>
      <name val="Arial"/>
      <family val="2"/>
    </font>
    <font>
      <i/>
      <sz val="10"/>
      <name val="Times New Roman"/>
      <family val="1"/>
    </font>
    <font>
      <b/>
      <i/>
      <sz val="10"/>
      <name val="Times New Roman"/>
      <family val="1"/>
    </font>
    <font>
      <b/>
      <i/>
      <sz val="10"/>
      <name val="Arial"/>
      <family val="2"/>
    </font>
    <font>
      <b/>
      <u/>
      <sz val="11"/>
      <name val="Times New Roman"/>
      <family val="1"/>
    </font>
    <font>
      <b/>
      <u/>
      <sz val="10"/>
      <name val="Times New Roman"/>
      <family val="1"/>
    </font>
    <font>
      <sz val="8"/>
      <name val="Calibri"/>
      <family val="2"/>
    </font>
    <font>
      <sz val="11"/>
      <color indexed="8"/>
      <name val="Calibri"/>
      <family val="2"/>
    </font>
    <font>
      <b/>
      <sz val="10"/>
      <name val="Tahoma"/>
      <family val="2"/>
    </font>
    <font>
      <sz val="10"/>
      <name val="Arial"/>
      <family val="2"/>
    </font>
    <font>
      <i/>
      <sz val="11"/>
      <color indexed="8"/>
      <name val="Calibri"/>
      <family val="2"/>
    </font>
    <font>
      <b/>
      <i/>
      <sz val="20"/>
      <name val="Arial"/>
      <family val="2"/>
    </font>
    <font>
      <sz val="9"/>
      <color indexed="8"/>
      <name val="Arial"/>
      <family val="2"/>
    </font>
    <font>
      <b/>
      <sz val="9"/>
      <color theme="0"/>
      <name val="Arial"/>
      <family val="2"/>
    </font>
    <font>
      <b/>
      <sz val="11"/>
      <color theme="1"/>
      <name val="Calibri"/>
      <family val="2"/>
      <scheme val="minor"/>
    </font>
    <font>
      <sz val="11"/>
      <color theme="0"/>
      <name val="Calibri"/>
      <family val="2"/>
      <scheme val="minor"/>
    </font>
    <font>
      <b/>
      <sz val="11"/>
      <color theme="0"/>
      <name val="Arial Black"/>
      <family val="2"/>
    </font>
    <font>
      <b/>
      <sz val="11"/>
      <color theme="3" tint="0.39997558519241921"/>
      <name val="Arial Black"/>
      <family val="2"/>
    </font>
    <font>
      <i/>
      <sz val="10"/>
      <color indexed="8"/>
      <name val="Calibri"/>
      <family val="2"/>
      <scheme val="minor"/>
    </font>
    <font>
      <sz val="10"/>
      <name val="Calibri"/>
      <family val="2"/>
      <scheme val="minor"/>
    </font>
    <font>
      <b/>
      <sz val="8"/>
      <color theme="1"/>
      <name val="Calibri"/>
      <family val="2"/>
      <scheme val="minor"/>
    </font>
    <font>
      <b/>
      <sz val="7"/>
      <name val="Times New Roman"/>
      <family val="1"/>
    </font>
    <font>
      <sz val="10"/>
      <color rgb="FF000000"/>
      <name val="Times New Roman"/>
      <family val="1"/>
    </font>
    <font>
      <sz val="11"/>
      <color theme="1"/>
      <name val="Arial"/>
      <family val="2"/>
    </font>
    <font>
      <sz val="16"/>
      <color theme="1"/>
      <name val="Calibri"/>
      <family val="2"/>
      <scheme val="minor"/>
    </font>
    <font>
      <b/>
      <sz val="11"/>
      <name val="Calibri"/>
      <family val="2"/>
      <scheme val="minor"/>
    </font>
    <font>
      <sz val="11"/>
      <name val="Calibri"/>
      <family val="2"/>
      <scheme val="minor"/>
    </font>
    <font>
      <sz val="11"/>
      <name val="Calibri"/>
      <family val="2"/>
    </font>
    <font>
      <b/>
      <sz val="10"/>
      <color indexed="8"/>
      <name val="Arial"/>
      <family val="2"/>
    </font>
    <font>
      <b/>
      <i/>
      <sz val="10"/>
      <name val="Calibri"/>
      <family val="2"/>
    </font>
    <font>
      <b/>
      <i/>
      <sz val="11"/>
      <color theme="1"/>
      <name val="Calibri"/>
      <family val="2"/>
      <scheme val="minor"/>
    </font>
    <font>
      <b/>
      <sz val="20"/>
      <color rgb="FFFF0000"/>
      <name val="Calibri"/>
      <family val="2"/>
      <scheme val="minor"/>
    </font>
    <font>
      <b/>
      <sz val="20"/>
      <color theme="1"/>
      <name val="Calibri"/>
      <family val="2"/>
      <scheme val="minor"/>
    </font>
    <font>
      <sz val="9"/>
      <color rgb="FFFF0000"/>
      <name val="Arial"/>
      <family val="2"/>
    </font>
    <font>
      <sz val="9"/>
      <color theme="1"/>
      <name val="Calibri"/>
      <family val="2"/>
      <scheme val="minor"/>
    </font>
    <font>
      <sz val="11"/>
      <color theme="1"/>
      <name val="Calibri"/>
      <family val="2"/>
    </font>
    <font>
      <u/>
      <sz val="11"/>
      <color theme="1"/>
      <name val="Calibri"/>
      <family val="2"/>
      <scheme val="minor"/>
    </font>
    <font>
      <sz val="11"/>
      <color theme="3" tint="0.39997558519241921"/>
      <name val="Calibri"/>
      <family val="2"/>
      <scheme val="minor"/>
    </font>
    <font>
      <b/>
      <sz val="16"/>
      <name val="Calibri"/>
      <family val="2"/>
      <scheme val="minor"/>
    </font>
  </fonts>
  <fills count="2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249977111117893"/>
        <bgColor indexed="64"/>
      </patternFill>
    </fill>
    <fill>
      <patternFill patternType="solid">
        <fgColor theme="6" tint="-0.499984740745262"/>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CFFFF"/>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3"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8"/>
      </left>
      <right/>
      <top style="thin">
        <color indexed="8"/>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4" fillId="0" borderId="0"/>
    <xf numFmtId="9" fontId="28" fillId="0" borderId="0" applyFont="0" applyFill="0" applyBorder="0" applyAlignment="0" applyProtection="0"/>
    <xf numFmtId="0" fontId="43" fillId="0" borderId="0"/>
  </cellStyleXfs>
  <cellXfs count="385">
    <xf numFmtId="0" fontId="0" fillId="0" borderId="0" xfId="0"/>
    <xf numFmtId="0" fontId="2" fillId="2" borderId="1" xfId="0" applyFont="1" applyFill="1" applyBorder="1" applyAlignment="1">
      <alignment horizontal="left"/>
    </xf>
    <xf numFmtId="0" fontId="0" fillId="0" borderId="0" xfId="0" applyAlignment="1">
      <alignment horizontal="left"/>
    </xf>
    <xf numFmtId="0" fontId="2" fillId="2" borderId="3" xfId="0" applyFont="1" applyFill="1" applyBorder="1" applyAlignment="1">
      <alignment horizontal="left"/>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5" xfId="0" applyFont="1" applyBorder="1" applyAlignment="1">
      <alignment horizontal="left" vertical="top" wrapText="1"/>
    </xf>
    <xf numFmtId="0" fontId="3" fillId="0" borderId="1" xfId="0" applyFont="1" applyBorder="1" applyAlignment="1">
      <alignment horizontal="left"/>
    </xf>
    <xf numFmtId="0" fontId="4" fillId="0" borderId="1" xfId="0" applyFont="1" applyBorder="1" applyAlignment="1">
      <alignment horizontal="left"/>
    </xf>
    <xf numFmtId="0" fontId="3" fillId="0" borderId="4" xfId="0" applyFont="1" applyBorder="1" applyAlignment="1">
      <alignment horizontal="left"/>
    </xf>
    <xf numFmtId="0" fontId="12" fillId="0" borderId="9" xfId="2" applyFont="1" applyBorder="1"/>
    <xf numFmtId="0" fontId="4" fillId="0" borderId="7" xfId="0" applyFont="1" applyBorder="1" applyAlignment="1">
      <alignment vertical="top" wrapText="1"/>
    </xf>
    <xf numFmtId="0" fontId="12" fillId="0" borderId="15" xfId="2" applyFont="1" applyBorder="1"/>
    <xf numFmtId="0" fontId="12" fillId="0" borderId="0" xfId="2" applyFont="1"/>
    <xf numFmtId="0" fontId="12" fillId="0" borderId="19" xfId="2" applyFont="1" applyBorder="1"/>
    <xf numFmtId="0" fontId="0" fillId="0" borderId="0" xfId="0" applyAlignment="1">
      <alignment wrapText="1"/>
    </xf>
    <xf numFmtId="0" fontId="8" fillId="6" borderId="0" xfId="0" applyFont="1" applyFill="1" applyAlignment="1">
      <alignment horizontal="left"/>
    </xf>
    <xf numFmtId="49" fontId="29" fillId="0" borderId="0" xfId="0" applyNumberFormat="1" applyFont="1" applyAlignment="1">
      <alignment horizontal="center"/>
    </xf>
    <xf numFmtId="49" fontId="30" fillId="0" borderId="0" xfId="0" applyNumberFormat="1" applyFont="1" applyAlignment="1">
      <alignment horizontal="left"/>
    </xf>
    <xf numFmtId="0" fontId="9" fillId="6" borderId="0" xfId="0" applyFont="1" applyFill="1" applyAlignment="1">
      <alignment horizontal="left"/>
    </xf>
    <xf numFmtId="2" fontId="29" fillId="0" borderId="0" xfId="0" applyNumberFormat="1" applyFont="1" applyAlignment="1">
      <alignment horizontal="center"/>
    </xf>
    <xf numFmtId="2" fontId="30" fillId="0" borderId="0" xfId="0" applyNumberFormat="1" applyFont="1" applyAlignment="1">
      <alignment horizontal="left"/>
    </xf>
    <xf numFmtId="165" fontId="30" fillId="0" borderId="0" xfId="0" applyNumberFormat="1" applyFont="1" applyAlignment="1">
      <alignment horizontal="left"/>
    </xf>
    <xf numFmtId="0" fontId="4" fillId="0" borderId="5" xfId="0" applyFont="1" applyBorder="1" applyAlignment="1">
      <alignment horizontal="left" vertical="top" wrapText="1"/>
    </xf>
    <xf numFmtId="9" fontId="3" fillId="0" borderId="1" xfId="3" applyFont="1" applyBorder="1" applyAlignment="1">
      <alignment horizontal="right"/>
    </xf>
    <xf numFmtId="0" fontId="0" fillId="9" borderId="0" xfId="0" applyFill="1" applyAlignment="1">
      <alignment horizontal="left"/>
    </xf>
    <xf numFmtId="0" fontId="3" fillId="9" borderId="0" xfId="0" applyFont="1" applyFill="1" applyAlignment="1">
      <alignment horizontal="left"/>
    </xf>
    <xf numFmtId="0" fontId="7" fillId="9" borderId="0" xfId="0" applyFont="1" applyFill="1" applyAlignment="1">
      <alignment horizontal="left"/>
    </xf>
    <xf numFmtId="0" fontId="0" fillId="9" borderId="0" xfId="0" applyFill="1" applyAlignment="1">
      <alignment horizontal="right" wrapText="1"/>
    </xf>
    <xf numFmtId="0" fontId="0" fillId="10" borderId="0" xfId="0" applyFill="1" applyAlignment="1">
      <alignment horizontal="left"/>
    </xf>
    <xf numFmtId="0" fontId="0" fillId="10" borderId="0" xfId="0" applyFill="1"/>
    <xf numFmtId="0" fontId="2" fillId="9" borderId="0" xfId="0" applyFont="1" applyFill="1" applyAlignment="1">
      <alignment horizontal="left"/>
    </xf>
    <xf numFmtId="0" fontId="34" fillId="11" borderId="41" xfId="0" applyFont="1" applyFill="1" applyBorder="1" applyAlignment="1">
      <alignment horizontal="left"/>
    </xf>
    <xf numFmtId="0" fontId="0" fillId="9" borderId="0" xfId="0" applyFill="1" applyAlignment="1">
      <alignment horizontal="center"/>
    </xf>
    <xf numFmtId="0" fontId="37" fillId="12" borderId="0" xfId="0" applyFont="1" applyFill="1"/>
    <xf numFmtId="0" fontId="0" fillId="9" borderId="0" xfId="0" applyFill="1"/>
    <xf numFmtId="0" fontId="36" fillId="9" borderId="0" xfId="0" applyFont="1" applyFill="1"/>
    <xf numFmtId="0" fontId="38" fillId="9" borderId="0" xfId="0" applyFont="1" applyFill="1"/>
    <xf numFmtId="0" fontId="37" fillId="9" borderId="0" xfId="0" applyFont="1" applyFill="1"/>
    <xf numFmtId="0" fontId="35" fillId="9" borderId="0" xfId="0" applyFont="1" applyFill="1"/>
    <xf numFmtId="0" fontId="35" fillId="9" borderId="1" xfId="0" applyFont="1" applyFill="1" applyBorder="1"/>
    <xf numFmtId="0" fontId="35" fillId="9" borderId="0" xfId="0" applyFont="1" applyFill="1" applyAlignment="1">
      <alignment horizontal="center"/>
    </xf>
    <xf numFmtId="0" fontId="35" fillId="0" borderId="0" xfId="0" applyFont="1"/>
    <xf numFmtId="0" fontId="35" fillId="9" borderId="21" xfId="0" applyFont="1" applyFill="1" applyBorder="1"/>
    <xf numFmtId="0" fontId="0" fillId="9" borderId="43" xfId="0" applyFill="1" applyBorder="1" applyAlignment="1">
      <alignment horizontal="center"/>
    </xf>
    <xf numFmtId="0" fontId="0" fillId="9" borderId="31" xfId="0" applyFill="1" applyBorder="1" applyAlignment="1">
      <alignment horizontal="center"/>
    </xf>
    <xf numFmtId="0" fontId="0" fillId="9" borderId="31" xfId="0" applyFill="1" applyBorder="1"/>
    <xf numFmtId="0" fontId="0" fillId="9" borderId="22" xfId="0" applyFill="1" applyBorder="1"/>
    <xf numFmtId="0" fontId="35" fillId="9" borderId="10" xfId="0" applyFont="1" applyFill="1" applyBorder="1"/>
    <xf numFmtId="0" fontId="35" fillId="9" borderId="1" xfId="0" applyFont="1" applyFill="1" applyBorder="1" applyAlignment="1">
      <alignment horizontal="center"/>
    </xf>
    <xf numFmtId="0" fontId="0" fillId="9" borderId="1" xfId="0" applyFill="1" applyBorder="1" applyAlignment="1">
      <alignment horizontal="center"/>
    </xf>
    <xf numFmtId="0" fontId="0" fillId="9" borderId="36" xfId="0" applyFill="1" applyBorder="1"/>
    <xf numFmtId="0" fontId="0" fillId="9" borderId="1" xfId="0" applyFill="1" applyBorder="1" applyAlignment="1">
      <alignment horizontal="center" wrapText="1"/>
    </xf>
    <xf numFmtId="0" fontId="0" fillId="9" borderId="0" xfId="0" applyFill="1" applyAlignment="1">
      <alignment wrapText="1"/>
    </xf>
    <xf numFmtId="0" fontId="35" fillId="9" borderId="44" xfId="0" applyFont="1" applyFill="1" applyBorder="1" applyAlignment="1">
      <alignment horizontal="center"/>
    </xf>
    <xf numFmtId="0" fontId="0" fillId="9" borderId="44" xfId="0" applyFill="1" applyBorder="1" applyAlignment="1">
      <alignment horizontal="center"/>
    </xf>
    <xf numFmtId="0" fontId="35" fillId="9" borderId="20" xfId="0" applyFont="1" applyFill="1" applyBorder="1" applyAlignment="1">
      <alignment wrapText="1"/>
    </xf>
    <xf numFmtId="0" fontId="0" fillId="9" borderId="3" xfId="0" applyFill="1" applyBorder="1" applyAlignment="1">
      <alignment wrapText="1"/>
    </xf>
    <xf numFmtId="0" fontId="0" fillId="9" borderId="32" xfId="0" applyFill="1" applyBorder="1" applyAlignment="1">
      <alignment wrapText="1"/>
    </xf>
    <xf numFmtId="0" fontId="0" fillId="9" borderId="45" xfId="0" applyFill="1" applyBorder="1" applyAlignment="1">
      <alignment wrapText="1"/>
    </xf>
    <xf numFmtId="0" fontId="0" fillId="9" borderId="23" xfId="0" applyFill="1" applyBorder="1" applyAlignment="1">
      <alignment wrapText="1"/>
    </xf>
    <xf numFmtId="0" fontId="36" fillId="9" borderId="0" xfId="0" applyFont="1" applyFill="1" applyAlignment="1">
      <alignment wrapText="1"/>
    </xf>
    <xf numFmtId="0" fontId="35" fillId="9" borderId="21" xfId="0" applyFont="1" applyFill="1" applyBorder="1" applyAlignment="1">
      <alignment wrapText="1"/>
    </xf>
    <xf numFmtId="0" fontId="0" fillId="9" borderId="1" xfId="0" applyFill="1" applyBorder="1" applyAlignment="1">
      <alignment wrapText="1"/>
    </xf>
    <xf numFmtId="0" fontId="0" fillId="9" borderId="31" xfId="0" applyFill="1" applyBorder="1" applyAlignment="1">
      <alignment wrapText="1"/>
    </xf>
    <xf numFmtId="0" fontId="0" fillId="9" borderId="22" xfId="0" applyFill="1" applyBorder="1" applyAlignment="1">
      <alignment wrapText="1"/>
    </xf>
    <xf numFmtId="0" fontId="35" fillId="9" borderId="20" xfId="0" applyFont="1" applyFill="1" applyBorder="1"/>
    <xf numFmtId="0" fontId="0" fillId="9" borderId="32" xfId="0" applyFill="1" applyBorder="1" applyAlignment="1">
      <alignment horizontal="center"/>
    </xf>
    <xf numFmtId="0" fontId="0" fillId="9" borderId="32" xfId="0" applyFill="1" applyBorder="1"/>
    <xf numFmtId="0" fontId="0" fillId="9" borderId="23" xfId="0" applyFill="1" applyBorder="1"/>
    <xf numFmtId="0" fontId="37" fillId="12" borderId="0" xfId="0" applyFont="1" applyFill="1" applyAlignment="1">
      <alignment horizontal="center" wrapText="1"/>
    </xf>
    <xf numFmtId="0" fontId="37" fillId="9" borderId="0" xfId="0" applyFont="1" applyFill="1" applyAlignment="1">
      <alignment horizontal="center" wrapText="1"/>
    </xf>
    <xf numFmtId="0" fontId="35" fillId="0" borderId="1" xfId="0" applyFont="1" applyBorder="1" applyAlignment="1">
      <alignment horizontal="center" vertical="center" wrapText="1"/>
    </xf>
    <xf numFmtId="0" fontId="35" fillId="9" borderId="0" xfId="0" applyFont="1" applyFill="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43" fontId="0" fillId="9" borderId="0" xfId="1" applyFont="1" applyFill="1" applyAlignment="1">
      <alignment horizontal="right"/>
    </xf>
    <xf numFmtId="43" fontId="0" fillId="9" borderId="0" xfId="1" applyFont="1" applyFill="1" applyAlignment="1">
      <alignment horizontal="center"/>
    </xf>
    <xf numFmtId="43" fontId="0" fillId="10" borderId="0" xfId="1" applyFont="1" applyFill="1"/>
    <xf numFmtId="43" fontId="10" fillId="9" borderId="0" xfId="1" applyFont="1" applyFill="1" applyAlignment="1">
      <alignment horizontal="left"/>
    </xf>
    <xf numFmtId="43" fontId="0" fillId="0" borderId="0" xfId="1" applyFont="1" applyAlignment="1">
      <alignment horizontal="right"/>
    </xf>
    <xf numFmtId="43" fontId="6" fillId="9" borderId="0" xfId="1" applyFont="1" applyFill="1" applyAlignment="1">
      <alignment horizontal="left"/>
    </xf>
    <xf numFmtId="43" fontId="3" fillId="9" borderId="0" xfId="1" applyFont="1" applyFill="1" applyAlignment="1">
      <alignment horizontal="right"/>
    </xf>
    <xf numFmtId="43" fontId="2" fillId="9" borderId="0" xfId="1" applyFont="1" applyFill="1" applyAlignment="1">
      <alignment horizontal="center"/>
    </xf>
    <xf numFmtId="43" fontId="31" fillId="9" borderId="0" xfId="1" applyFont="1" applyFill="1" applyAlignment="1">
      <alignment horizontal="right"/>
    </xf>
    <xf numFmtId="43" fontId="32" fillId="9" borderId="0" xfId="1" applyFont="1" applyFill="1" applyAlignment="1">
      <alignment horizontal="right"/>
    </xf>
    <xf numFmtId="43" fontId="6" fillId="9" borderId="0" xfId="1" applyFont="1" applyFill="1" applyAlignment="1">
      <alignment horizontal="right"/>
    </xf>
    <xf numFmtId="43" fontId="2" fillId="2" borderId="1" xfId="1" applyFont="1" applyFill="1" applyBorder="1" applyAlignment="1">
      <alignment horizontal="right"/>
    </xf>
    <xf numFmtId="43" fontId="0" fillId="10" borderId="0" xfId="1" applyFont="1" applyFill="1" applyAlignment="1">
      <alignment horizontal="center"/>
    </xf>
    <xf numFmtId="43" fontId="3" fillId="2" borderId="1" xfId="1" applyFont="1" applyFill="1" applyBorder="1" applyAlignment="1">
      <alignment horizontal="right"/>
    </xf>
    <xf numFmtId="43" fontId="3" fillId="0" borderId="1" xfId="1" applyFont="1" applyFill="1" applyBorder="1" applyAlignment="1">
      <alignment horizontal="right"/>
    </xf>
    <xf numFmtId="43" fontId="3" fillId="11" borderId="0" xfId="1" applyFont="1" applyFill="1" applyAlignment="1">
      <alignment horizontal="right"/>
    </xf>
    <xf numFmtId="43" fontId="34" fillId="11" borderId="41" xfId="1" applyFont="1" applyFill="1" applyBorder="1" applyAlignment="1">
      <alignment horizontal="left"/>
    </xf>
    <xf numFmtId="43" fontId="3" fillId="11" borderId="42" xfId="1" applyFont="1" applyFill="1" applyBorder="1" applyAlignment="1">
      <alignment horizontal="right"/>
    </xf>
    <xf numFmtId="43" fontId="3" fillId="6" borderId="0" xfId="1" applyFont="1" applyFill="1" applyAlignment="1">
      <alignment horizontal="right"/>
    </xf>
    <xf numFmtId="43" fontId="2" fillId="6" borderId="0" xfId="1" applyFont="1" applyFill="1" applyAlignment="1">
      <alignment horizontal="center"/>
    </xf>
    <xf numFmtId="43" fontId="2" fillId="2" borderId="1" xfId="1" applyFont="1" applyFill="1" applyBorder="1" applyAlignment="1">
      <alignment horizontal="center"/>
    </xf>
    <xf numFmtId="43" fontId="2" fillId="2" borderId="1" xfId="1" applyFont="1" applyFill="1" applyBorder="1" applyAlignment="1">
      <alignment horizontal="center" wrapText="1"/>
    </xf>
    <xf numFmtId="43" fontId="7" fillId="0" borderId="34" xfId="1" applyFont="1" applyFill="1" applyBorder="1" applyAlignment="1">
      <alignment horizontal="right" vertical="center" wrapText="1"/>
    </xf>
    <xf numFmtId="43" fontId="7" fillId="0" borderId="1" xfId="1" applyFont="1" applyFill="1" applyBorder="1" applyAlignment="1">
      <alignment horizontal="right" vertical="center" wrapText="1"/>
    </xf>
    <xf numFmtId="43" fontId="3" fillId="0" borderId="2" xfId="1" applyFont="1" applyBorder="1" applyAlignment="1">
      <alignment horizontal="right" vertical="top" wrapText="1"/>
    </xf>
    <xf numFmtId="43" fontId="4" fillId="0" borderId="1" xfId="1" applyFont="1" applyBorder="1" applyAlignment="1">
      <alignment horizontal="right" vertical="top" wrapText="1"/>
    </xf>
    <xf numFmtId="43" fontId="4" fillId="0" borderId="2" xfId="1" applyFont="1" applyBorder="1" applyAlignment="1">
      <alignment horizontal="right" vertical="top" wrapText="1"/>
    </xf>
    <xf numFmtId="43" fontId="2" fillId="2" borderId="2" xfId="1" applyFont="1" applyFill="1" applyBorder="1" applyAlignment="1">
      <alignment horizontal="right"/>
    </xf>
    <xf numFmtId="43" fontId="4" fillId="0" borderId="2" xfId="1" applyFont="1" applyFill="1" applyBorder="1" applyAlignment="1">
      <alignment horizontal="right" vertical="top" wrapText="1"/>
    </xf>
    <xf numFmtId="43" fontId="7" fillId="9" borderId="0" xfId="1" applyFont="1" applyFill="1" applyAlignment="1">
      <alignment horizontal="right"/>
    </xf>
    <xf numFmtId="43" fontId="0" fillId="9" borderId="32" xfId="1" applyFont="1" applyFill="1" applyBorder="1" applyAlignment="1">
      <alignment horizontal="right"/>
    </xf>
    <xf numFmtId="43" fontId="0" fillId="9" borderId="0" xfId="1" applyFont="1" applyFill="1" applyBorder="1" applyAlignment="1">
      <alignment horizontal="right"/>
    </xf>
    <xf numFmtId="43" fontId="0" fillId="9" borderId="0" xfId="1" applyFont="1" applyFill="1" applyBorder="1" applyAlignment="1">
      <alignment horizontal="center"/>
    </xf>
    <xf numFmtId="43" fontId="0" fillId="10" borderId="0" xfId="1" applyFont="1" applyFill="1" applyBorder="1"/>
    <xf numFmtId="43" fontId="0" fillId="10" borderId="0" xfId="1" applyFont="1" applyFill="1" applyAlignment="1">
      <alignment horizontal="right"/>
    </xf>
    <xf numFmtId="43" fontId="0" fillId="0" borderId="0" xfId="1" applyFont="1" applyAlignment="1">
      <alignment horizontal="center"/>
    </xf>
    <xf numFmtId="43" fontId="39" fillId="9" borderId="1" xfId="1" applyFont="1" applyFill="1" applyBorder="1" applyAlignment="1">
      <alignment wrapText="1"/>
    </xf>
    <xf numFmtId="43" fontId="40" fillId="9" borderId="1" xfId="1" applyFont="1" applyFill="1" applyBorder="1" applyAlignment="1"/>
    <xf numFmtId="0" fontId="10" fillId="9" borderId="21" xfId="0" applyFont="1" applyFill="1" applyBorder="1" applyAlignment="1">
      <alignment horizontal="left"/>
    </xf>
    <xf numFmtId="0" fontId="2" fillId="2" borderId="47" xfId="0" applyFont="1" applyFill="1" applyBorder="1" applyAlignment="1">
      <alignment horizontal="left"/>
    </xf>
    <xf numFmtId="43" fontId="2" fillId="2" borderId="44" xfId="1" applyFont="1" applyFill="1" applyBorder="1" applyAlignment="1">
      <alignment horizontal="center"/>
    </xf>
    <xf numFmtId="0" fontId="3" fillId="2" borderId="47" xfId="0" applyFont="1" applyFill="1" applyBorder="1" applyAlignment="1">
      <alignment horizontal="left"/>
    </xf>
    <xf numFmtId="0" fontId="3" fillId="6" borderId="47" xfId="0" applyFont="1" applyFill="1" applyBorder="1" applyAlignment="1">
      <alignment horizontal="left"/>
    </xf>
    <xf numFmtId="9" fontId="3" fillId="0" borderId="44" xfId="3" applyFont="1" applyBorder="1" applyAlignment="1">
      <alignment horizontal="center"/>
    </xf>
    <xf numFmtId="43" fontId="3" fillId="0" borderId="44" xfId="1" applyFont="1" applyFill="1" applyBorder="1" applyAlignment="1">
      <alignment horizontal="right"/>
    </xf>
    <xf numFmtId="0" fontId="2" fillId="2" borderId="48" xfId="0" applyFont="1" applyFill="1" applyBorder="1" applyAlignment="1">
      <alignment horizontal="left"/>
    </xf>
    <xf numFmtId="43" fontId="3" fillId="2" borderId="49" xfId="1" applyFont="1" applyFill="1" applyBorder="1" applyAlignment="1">
      <alignment horizontal="right"/>
    </xf>
    <xf numFmtId="43" fontId="3" fillId="2" borderId="50" xfId="1" applyFont="1" applyFill="1" applyBorder="1" applyAlignment="1">
      <alignment horizontal="center"/>
    </xf>
    <xf numFmtId="0" fontId="12" fillId="0" borderId="0" xfId="2" applyFont="1" applyAlignment="1">
      <alignment horizontal="center"/>
    </xf>
    <xf numFmtId="164" fontId="12" fillId="0" borderId="0" xfId="2" applyNumberFormat="1" applyFont="1" applyAlignment="1">
      <alignment horizontal="center"/>
    </xf>
    <xf numFmtId="0" fontId="17" fillId="0" borderId="0" xfId="2" applyFont="1"/>
    <xf numFmtId="0" fontId="4" fillId="0" borderId="0" xfId="2"/>
    <xf numFmtId="0" fontId="13" fillId="0" borderId="0" xfId="2" applyFont="1" applyAlignment="1">
      <alignment horizontal="center"/>
    </xf>
    <xf numFmtId="0" fontId="5" fillId="0" borderId="20" xfId="2" applyFont="1" applyBorder="1"/>
    <xf numFmtId="0" fontId="19" fillId="4" borderId="24" xfId="2" applyFont="1" applyFill="1" applyBorder="1" applyAlignment="1">
      <alignment horizontal="center" wrapText="1"/>
    </xf>
    <xf numFmtId="0" fontId="13" fillId="5" borderId="25" xfId="2" applyFont="1" applyFill="1" applyBorder="1" applyAlignment="1">
      <alignment horizontal="center" wrapText="1"/>
    </xf>
    <xf numFmtId="0" fontId="19" fillId="5" borderId="25" xfId="2" applyFont="1" applyFill="1" applyBorder="1" applyAlignment="1">
      <alignment horizontal="center" wrapText="1"/>
    </xf>
    <xf numFmtId="0" fontId="19" fillId="0" borderId="0" xfId="2" applyFont="1" applyAlignment="1">
      <alignment horizontal="center" wrapText="1"/>
    </xf>
    <xf numFmtId="0" fontId="4" fillId="0" borderId="0" xfId="2" applyAlignment="1">
      <alignment wrapText="1"/>
    </xf>
    <xf numFmtId="0" fontId="20" fillId="0" borderId="39" xfId="2" applyFont="1" applyBorder="1" applyAlignment="1">
      <alignment horizontal="center"/>
    </xf>
    <xf numFmtId="0" fontId="20" fillId="4" borderId="25" xfId="2" applyFont="1" applyFill="1" applyBorder="1" applyAlignment="1">
      <alignment horizontal="center" wrapText="1"/>
    </xf>
    <xf numFmtId="0" fontId="20" fillId="5" borderId="25" xfId="2" applyFont="1" applyFill="1" applyBorder="1" applyAlignment="1">
      <alignment horizontal="center" wrapText="1"/>
    </xf>
    <xf numFmtId="0" fontId="20" fillId="5" borderId="35" xfId="2" applyFont="1" applyFill="1" applyBorder="1" applyAlignment="1">
      <alignment horizontal="center" wrapText="1"/>
    </xf>
    <xf numFmtId="0" fontId="20" fillId="0" borderId="0" xfId="2" applyFont="1" applyAlignment="1">
      <alignment horizontal="center" wrapText="1"/>
    </xf>
    <xf numFmtId="0" fontId="21" fillId="0" borderId="0" xfId="2" applyFont="1"/>
    <xf numFmtId="0" fontId="23" fillId="0" borderId="0" xfId="2" applyFont="1" applyAlignment="1">
      <alignment horizontal="center" wrapText="1"/>
    </xf>
    <xf numFmtId="0" fontId="4" fillId="0" borderId="0" xfId="2" applyAlignment="1">
      <alignment vertical="top" wrapText="1"/>
    </xf>
    <xf numFmtId="3" fontId="12" fillId="4" borderId="24" xfId="2" applyNumberFormat="1" applyFont="1" applyFill="1" applyBorder="1" applyAlignment="1">
      <alignment horizontal="center"/>
    </xf>
    <xf numFmtId="3" fontId="12" fillId="0" borderId="36" xfId="2" applyNumberFormat="1" applyFont="1" applyBorder="1" applyAlignment="1">
      <alignment horizontal="center"/>
    </xf>
    <xf numFmtId="3" fontId="12" fillId="0" borderId="7" xfId="2" applyNumberFormat="1" applyFont="1" applyBorder="1" applyAlignment="1">
      <alignment horizontal="center"/>
    </xf>
    <xf numFmtId="3" fontId="12" fillId="8" borderId="7" xfId="2" applyNumberFormat="1" applyFont="1" applyFill="1" applyBorder="1" applyAlignment="1">
      <alignment horizontal="center"/>
    </xf>
    <xf numFmtId="3" fontId="12" fillId="0" borderId="0" xfId="2" applyNumberFormat="1" applyFont="1" applyAlignment="1">
      <alignment horizontal="center"/>
    </xf>
    <xf numFmtId="3" fontId="12" fillId="4" borderId="7" xfId="2" applyNumberFormat="1" applyFont="1" applyFill="1" applyBorder="1" applyAlignment="1">
      <alignment horizontal="center"/>
    </xf>
    <xf numFmtId="3" fontId="12" fillId="4" borderId="13" xfId="2" applyNumberFormat="1" applyFont="1" applyFill="1" applyBorder="1" applyAlignment="1">
      <alignment horizontal="center"/>
    </xf>
    <xf numFmtId="3" fontId="12" fillId="0" borderId="51" xfId="2" applyNumberFormat="1" applyFont="1" applyBorder="1" applyAlignment="1">
      <alignment horizontal="center"/>
    </xf>
    <xf numFmtId="3" fontId="12" fillId="0" borderId="13" xfId="2" applyNumberFormat="1" applyFont="1" applyBorder="1" applyAlignment="1">
      <alignment horizontal="center"/>
    </xf>
    <xf numFmtId="3" fontId="12" fillId="8" borderId="13" xfId="2" applyNumberFormat="1" applyFont="1" applyFill="1" applyBorder="1" applyAlignment="1">
      <alignment horizontal="center"/>
    </xf>
    <xf numFmtId="3" fontId="12" fillId="4" borderId="18" xfId="2" applyNumberFormat="1" applyFont="1" applyFill="1" applyBorder="1" applyAlignment="1">
      <alignment horizontal="center"/>
    </xf>
    <xf numFmtId="3" fontId="12" fillId="0" borderId="22" xfId="2" applyNumberFormat="1" applyFont="1" applyBorder="1" applyAlignment="1">
      <alignment horizontal="center"/>
    </xf>
    <xf numFmtId="3" fontId="12" fillId="0" borderId="24" xfId="2" applyNumberFormat="1" applyFont="1" applyBorder="1" applyAlignment="1">
      <alignment horizontal="center"/>
    </xf>
    <xf numFmtId="3" fontId="12" fillId="8" borderId="24" xfId="2" applyNumberFormat="1" applyFont="1" applyFill="1" applyBorder="1" applyAlignment="1">
      <alignment horizontal="center"/>
    </xf>
    <xf numFmtId="0" fontId="12" fillId="0" borderId="30" xfId="2" applyFont="1" applyBorder="1"/>
    <xf numFmtId="3" fontId="12" fillId="4" borderId="6" xfId="2" applyNumberFormat="1" applyFont="1" applyFill="1" applyBorder="1" applyAlignment="1">
      <alignment horizontal="center"/>
    </xf>
    <xf numFmtId="3" fontId="12" fillId="0" borderId="23" xfId="2" applyNumberFormat="1" applyFont="1" applyBorder="1" applyAlignment="1">
      <alignment horizontal="center"/>
    </xf>
    <xf numFmtId="3" fontId="12" fillId="0" borderId="6" xfId="2" applyNumberFormat="1" applyFont="1" applyBorder="1" applyAlignment="1">
      <alignment horizontal="center"/>
    </xf>
    <xf numFmtId="3" fontId="12" fillId="8" borderId="6" xfId="2" applyNumberFormat="1" applyFont="1" applyFill="1" applyBorder="1" applyAlignment="1">
      <alignment horizontal="center"/>
    </xf>
    <xf numFmtId="0" fontId="24" fillId="0" borderId="0" xfId="2" applyFont="1"/>
    <xf numFmtId="0" fontId="25" fillId="0" borderId="0" xfId="2" applyFont="1"/>
    <xf numFmtId="0" fontId="4" fillId="0" borderId="0" xfId="2" applyAlignment="1">
      <alignment vertical="top"/>
    </xf>
    <xf numFmtId="0" fontId="5" fillId="0" borderId="0" xfId="2" applyFont="1" applyAlignment="1">
      <alignment horizontal="left" vertical="top" wrapText="1"/>
    </xf>
    <xf numFmtId="0" fontId="26" fillId="0" borderId="0" xfId="2" applyFont="1" applyAlignment="1">
      <alignment horizontal="left"/>
    </xf>
    <xf numFmtId="0" fontId="12" fillId="0" borderId="0" xfId="2" applyFont="1" applyAlignment="1">
      <alignment horizontal="left"/>
    </xf>
    <xf numFmtId="0" fontId="19" fillId="5" borderId="38" xfId="2" applyFont="1" applyFill="1" applyBorder="1" applyAlignment="1">
      <alignment horizontal="center" wrapText="1"/>
    </xf>
    <xf numFmtId="0" fontId="20" fillId="5" borderId="33" xfId="2" applyFont="1" applyFill="1" applyBorder="1" applyAlignment="1">
      <alignment horizontal="center" wrapText="1"/>
    </xf>
    <xf numFmtId="3" fontId="12" fillId="8" borderId="10" xfId="2" applyNumberFormat="1" applyFont="1" applyFill="1" applyBorder="1" applyAlignment="1">
      <alignment horizontal="center"/>
    </xf>
    <xf numFmtId="3" fontId="12" fillId="8" borderId="16" xfId="2" applyNumberFormat="1" applyFont="1" applyFill="1" applyBorder="1" applyAlignment="1">
      <alignment horizontal="center"/>
    </xf>
    <xf numFmtId="3" fontId="12" fillId="8" borderId="21" xfId="2" applyNumberFormat="1" applyFont="1" applyFill="1" applyBorder="1" applyAlignment="1">
      <alignment horizontal="center"/>
    </xf>
    <xf numFmtId="3" fontId="12" fillId="8" borderId="20" xfId="2" applyNumberFormat="1" applyFont="1" applyFill="1" applyBorder="1" applyAlignment="1">
      <alignment horizontal="center"/>
    </xf>
    <xf numFmtId="0" fontId="13" fillId="0" borderId="0" xfId="2" applyFont="1" applyAlignment="1">
      <alignment horizontal="center" wrapText="1"/>
    </xf>
    <xf numFmtId="0" fontId="23" fillId="0" borderId="0" xfId="2" applyFont="1" applyAlignment="1">
      <alignment horizontal="center" vertical="center" wrapText="1"/>
    </xf>
    <xf numFmtId="164" fontId="12" fillId="15" borderId="0" xfId="2" applyNumberFormat="1" applyFont="1" applyFill="1" applyAlignment="1">
      <alignment horizontal="center"/>
    </xf>
    <xf numFmtId="164" fontId="42" fillId="15" borderId="0" xfId="2" applyNumberFormat="1" applyFont="1" applyFill="1" applyAlignment="1">
      <alignment horizontal="left"/>
    </xf>
    <xf numFmtId="0" fontId="41" fillId="15" borderId="0" xfId="0" applyFont="1" applyFill="1"/>
    <xf numFmtId="164" fontId="15" fillId="0" borderId="0" xfId="2" applyNumberFormat="1" applyFont="1" applyAlignment="1">
      <alignment horizontal="center"/>
    </xf>
    <xf numFmtId="6" fontId="33" fillId="0" borderId="34" xfId="1" applyNumberFormat="1" applyFont="1" applyFill="1" applyBorder="1" applyAlignment="1">
      <alignment horizontal="right" vertical="center" wrapText="1"/>
    </xf>
    <xf numFmtId="43" fontId="12" fillId="0" borderId="0" xfId="1" applyFont="1" applyAlignment="1">
      <alignment horizontal="center"/>
    </xf>
    <xf numFmtId="0" fontId="4" fillId="0" borderId="12" xfId="2" applyBorder="1" applyAlignment="1">
      <alignment vertical="top" wrapText="1"/>
    </xf>
    <xf numFmtId="0" fontId="4" fillId="0" borderId="17" xfId="2" applyBorder="1" applyAlignment="1">
      <alignment vertical="top" wrapText="1"/>
    </xf>
    <xf numFmtId="0" fontId="4" fillId="0" borderId="7" xfId="2" applyBorder="1" applyAlignment="1">
      <alignment vertical="top" wrapText="1"/>
    </xf>
    <xf numFmtId="0" fontId="12" fillId="0" borderId="12" xfId="2" applyFont="1" applyBorder="1"/>
    <xf numFmtId="0" fontId="4" fillId="0" borderId="7" xfId="0" applyFont="1" applyBorder="1" applyAlignment="1">
      <alignment horizontal="left" vertical="top"/>
    </xf>
    <xf numFmtId="0" fontId="14" fillId="0" borderId="7" xfId="0" applyFont="1" applyBorder="1" applyAlignment="1">
      <alignment vertical="top"/>
    </xf>
    <xf numFmtId="0" fontId="4" fillId="0" borderId="24" xfId="0" applyFont="1" applyBorder="1" applyAlignment="1">
      <alignment vertical="top" wrapText="1"/>
    </xf>
    <xf numFmtId="0" fontId="11" fillId="17" borderId="24"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0" borderId="18" xfId="2" applyFont="1" applyBorder="1" applyAlignment="1">
      <alignment horizontal="left" vertical="top" wrapText="1"/>
    </xf>
    <xf numFmtId="0" fontId="5" fillId="0" borderId="7" xfId="2" applyFont="1" applyBorder="1" applyAlignment="1">
      <alignment horizontal="left" vertical="top" wrapText="1"/>
    </xf>
    <xf numFmtId="0" fontId="4" fillId="0" borderId="7" xfId="2" applyBorder="1" applyAlignment="1">
      <alignment horizontal="left" vertical="top" wrapText="1"/>
    </xf>
    <xf numFmtId="0" fontId="4" fillId="0" borderId="7" xfId="2" applyBorder="1" applyAlignment="1">
      <alignment vertical="top"/>
    </xf>
    <xf numFmtId="0" fontId="4" fillId="0" borderId="13" xfId="2" applyBorder="1"/>
    <xf numFmtId="0" fontId="5" fillId="0" borderId="18" xfId="2" applyFont="1" applyBorder="1" applyAlignment="1">
      <alignment horizontal="left" vertical="top"/>
    </xf>
    <xf numFmtId="0" fontId="5" fillId="0" borderId="18" xfId="2" applyFont="1" applyBorder="1" applyAlignment="1">
      <alignment vertical="top" wrapText="1"/>
    </xf>
    <xf numFmtId="0" fontId="4" fillId="0" borderId="6" xfId="2" applyBorder="1" applyAlignment="1">
      <alignment vertical="top" wrapText="1"/>
    </xf>
    <xf numFmtId="0" fontId="5" fillId="0" borderId="8" xfId="2" applyFont="1" applyBorder="1" applyAlignment="1">
      <alignment vertical="top" wrapText="1"/>
    </xf>
    <xf numFmtId="0" fontId="4" fillId="0" borderId="9" xfId="2" applyBorder="1"/>
    <xf numFmtId="0" fontId="4" fillId="0" borderId="11" xfId="2" applyBorder="1" applyAlignment="1">
      <alignment horizontal="center" vertical="top" wrapText="1"/>
    </xf>
    <xf numFmtId="0" fontId="9" fillId="0" borderId="11" xfId="2" applyFont="1" applyBorder="1" applyAlignment="1">
      <alignment vertical="top" wrapText="1"/>
    </xf>
    <xf numFmtId="0" fontId="9" fillId="0" borderId="14" xfId="2" applyFont="1" applyBorder="1" applyAlignment="1">
      <alignment vertical="top" wrapText="1"/>
    </xf>
    <xf numFmtId="0" fontId="4" fillId="0" borderId="15" xfId="2" applyBorder="1"/>
    <xf numFmtId="0" fontId="5" fillId="0" borderId="8" xfId="2" applyFont="1" applyBorder="1"/>
    <xf numFmtId="0" fontId="5" fillId="0" borderId="11" xfId="2" applyFont="1" applyBorder="1"/>
    <xf numFmtId="0" fontId="4" fillId="0" borderId="11" xfId="2" applyBorder="1"/>
    <xf numFmtId="0" fontId="4" fillId="0" borderId="19" xfId="2" applyBorder="1"/>
    <xf numFmtId="164" fontId="17" fillId="0" borderId="0" xfId="2" applyNumberFormat="1" applyFont="1" applyAlignment="1">
      <alignment horizontal="center"/>
    </xf>
    <xf numFmtId="0" fontId="9" fillId="0" borderId="0" xfId="2" applyFont="1" applyAlignment="1">
      <alignment horizontal="center" wrapText="1"/>
    </xf>
    <xf numFmtId="0" fontId="21" fillId="4" borderId="24" xfId="2" applyFont="1" applyFill="1" applyBorder="1" applyAlignment="1">
      <alignment horizontal="center" wrapText="1"/>
    </xf>
    <xf numFmtId="0" fontId="9" fillId="5" borderId="25" xfId="2" applyFont="1" applyFill="1" applyBorder="1" applyAlignment="1">
      <alignment horizontal="center" wrapText="1"/>
    </xf>
    <xf numFmtId="0" fontId="21" fillId="5" borderId="25" xfId="2" applyFont="1" applyFill="1" applyBorder="1" applyAlignment="1">
      <alignment horizontal="center" wrapText="1"/>
    </xf>
    <xf numFmtId="0" fontId="21" fillId="0" borderId="0" xfId="2" applyFont="1" applyAlignment="1">
      <alignment horizontal="center" wrapText="1"/>
    </xf>
    <xf numFmtId="0" fontId="24" fillId="0" borderId="0" xfId="2" applyFont="1" applyAlignment="1">
      <alignment horizontal="center" vertical="center" wrapText="1"/>
    </xf>
    <xf numFmtId="3" fontId="4" fillId="4" borderId="7" xfId="2" applyNumberFormat="1" applyFill="1" applyBorder="1" applyAlignment="1">
      <alignment horizontal="center"/>
    </xf>
    <xf numFmtId="3" fontId="4" fillId="0" borderId="7" xfId="2" applyNumberFormat="1" applyBorder="1" applyAlignment="1">
      <alignment horizontal="center"/>
    </xf>
    <xf numFmtId="3" fontId="4" fillId="8" borderId="7" xfId="2" applyNumberFormat="1" applyFill="1" applyBorder="1" applyAlignment="1">
      <alignment horizontal="center"/>
    </xf>
    <xf numFmtId="0" fontId="4" fillId="0" borderId="12" xfId="2" applyBorder="1"/>
    <xf numFmtId="0" fontId="4" fillId="16" borderId="7" xfId="2" applyFill="1" applyBorder="1" applyAlignment="1">
      <alignment vertical="top" wrapText="1"/>
    </xf>
    <xf numFmtId="0" fontId="4" fillId="8" borderId="7" xfId="2" applyFill="1" applyBorder="1" applyAlignment="1">
      <alignment vertical="top" wrapText="1"/>
    </xf>
    <xf numFmtId="0" fontId="4" fillId="16" borderId="13" xfId="2" applyFill="1" applyBorder="1" applyAlignment="1">
      <alignment vertical="top" wrapText="1"/>
    </xf>
    <xf numFmtId="0" fontId="4" fillId="0" borderId="13" xfId="2" applyBorder="1" applyAlignment="1">
      <alignment vertical="top" wrapText="1"/>
    </xf>
    <xf numFmtId="0" fontId="4" fillId="8" borderId="13" xfId="2" applyFill="1" applyBorder="1" applyAlignment="1">
      <alignment vertical="top" wrapText="1"/>
    </xf>
    <xf numFmtId="3" fontId="4" fillId="4" borderId="6" xfId="2" applyNumberFormat="1" applyFill="1" applyBorder="1" applyAlignment="1">
      <alignment horizontal="center"/>
    </xf>
    <xf numFmtId="3" fontId="4" fillId="0" borderId="13" xfId="2" applyNumberFormat="1" applyBorder="1" applyAlignment="1">
      <alignment horizontal="center"/>
    </xf>
    <xf numFmtId="3" fontId="4" fillId="8" borderId="13" xfId="2" applyNumberFormat="1" applyFill="1" applyBorder="1" applyAlignment="1">
      <alignment horizontal="center"/>
    </xf>
    <xf numFmtId="3" fontId="4" fillId="0" borderId="24" xfId="2" applyNumberFormat="1" applyBorder="1" applyAlignment="1">
      <alignment horizontal="center"/>
    </xf>
    <xf numFmtId="3" fontId="4" fillId="8" borderId="24" xfId="2" applyNumberFormat="1" applyFill="1" applyBorder="1" applyAlignment="1">
      <alignment horizontal="center"/>
    </xf>
    <xf numFmtId="3" fontId="4" fillId="4" borderId="24" xfId="2" applyNumberFormat="1" applyFill="1" applyBorder="1" applyAlignment="1">
      <alignment horizontal="center"/>
    </xf>
    <xf numFmtId="3" fontId="4" fillId="0" borderId="6" xfId="2" applyNumberFormat="1" applyBorder="1" applyAlignment="1">
      <alignment horizontal="center"/>
    </xf>
    <xf numFmtId="3" fontId="4" fillId="8" borderId="6" xfId="2" applyNumberFormat="1" applyFill="1" applyBorder="1" applyAlignment="1">
      <alignment horizontal="center"/>
    </xf>
    <xf numFmtId="0" fontId="4" fillId="0" borderId="30" xfId="2" applyBorder="1"/>
    <xf numFmtId="0" fontId="5" fillId="0" borderId="0" xfId="2" applyFont="1"/>
    <xf numFmtId="0" fontId="4" fillId="0" borderId="21" xfId="2" applyBorder="1"/>
    <xf numFmtId="0" fontId="4" fillId="0" borderId="22" xfId="2" applyBorder="1"/>
    <xf numFmtId="0" fontId="16" fillId="0" borderId="23" xfId="2" applyFont="1" applyBorder="1" applyAlignment="1">
      <alignment horizontal="center"/>
    </xf>
    <xf numFmtId="0" fontId="4" fillId="0" borderId="40" xfId="2" applyBorder="1"/>
    <xf numFmtId="0" fontId="9" fillId="0" borderId="1" xfId="2" applyFont="1" applyBorder="1" applyAlignment="1">
      <alignment vertical="center"/>
    </xf>
    <xf numFmtId="0" fontId="4" fillId="0" borderId="28" xfId="2" applyBorder="1"/>
    <xf numFmtId="0" fontId="9" fillId="0" borderId="26" xfId="2" applyFont="1" applyBorder="1" applyAlignment="1">
      <alignment vertical="top" wrapText="1"/>
    </xf>
    <xf numFmtId="0" fontId="4" fillId="0" borderId="27" xfId="2" applyBorder="1"/>
    <xf numFmtId="0" fontId="5" fillId="0" borderId="11" xfId="2" applyFont="1" applyBorder="1" applyAlignment="1">
      <alignment vertical="top" wrapText="1"/>
    </xf>
    <xf numFmtId="0" fontId="4" fillId="0" borderId="11" xfId="2" applyBorder="1" applyAlignment="1">
      <alignment horizontal="center" vertical="center" wrapText="1"/>
    </xf>
    <xf numFmtId="0" fontId="4" fillId="0" borderId="11" xfId="2" applyBorder="1" applyAlignment="1">
      <alignment horizontal="center" vertical="center"/>
    </xf>
    <xf numFmtId="0" fontId="4" fillId="0" borderId="29" xfId="2" applyBorder="1"/>
    <xf numFmtId="0" fontId="4" fillId="0" borderId="0" xfId="2" applyAlignment="1">
      <alignment horizontal="center"/>
    </xf>
    <xf numFmtId="164" fontId="4" fillId="0" borderId="0" xfId="2" applyNumberFormat="1" applyAlignment="1">
      <alignment horizontal="center"/>
    </xf>
    <xf numFmtId="3" fontId="4" fillId="0" borderId="0" xfId="2" applyNumberFormat="1" applyAlignment="1">
      <alignment horizontal="center"/>
    </xf>
    <xf numFmtId="3" fontId="4" fillId="16" borderId="7" xfId="2" applyNumberFormat="1" applyFill="1" applyBorder="1" applyAlignment="1">
      <alignment horizontal="center"/>
    </xf>
    <xf numFmtId="3" fontId="4" fillId="4" borderId="18" xfId="2" applyNumberFormat="1" applyFill="1" applyBorder="1" applyAlignment="1">
      <alignment horizontal="center"/>
    </xf>
    <xf numFmtId="3" fontId="4" fillId="4" borderId="13" xfId="2" applyNumberFormat="1" applyFill="1" applyBorder="1" applyAlignment="1">
      <alignment horizontal="center"/>
    </xf>
    <xf numFmtId="0" fontId="5" fillId="4" borderId="24" xfId="2" applyFont="1" applyFill="1" applyBorder="1" applyAlignment="1">
      <alignment horizontal="center" wrapText="1"/>
    </xf>
    <xf numFmtId="0" fontId="5" fillId="5" borderId="25" xfId="2" applyFont="1" applyFill="1" applyBorder="1" applyAlignment="1">
      <alignment horizontal="center" wrapText="1"/>
    </xf>
    <xf numFmtId="0" fontId="5" fillId="0" borderId="0" xfId="2" applyFont="1" applyAlignment="1">
      <alignment horizontal="center" wrapText="1"/>
    </xf>
    <xf numFmtId="6" fontId="0" fillId="0" borderId="0" xfId="0" applyNumberFormat="1"/>
    <xf numFmtId="0" fontId="4" fillId="0" borderId="20" xfId="2" applyBorder="1"/>
    <xf numFmtId="0" fontId="4" fillId="0" borderId="6" xfId="2" applyBorder="1"/>
    <xf numFmtId="0" fontId="4" fillId="0" borderId="52" xfId="2" applyBorder="1"/>
    <xf numFmtId="43" fontId="4" fillId="0" borderId="0" xfId="2" applyNumberFormat="1" applyAlignment="1">
      <alignment horizontal="center"/>
    </xf>
    <xf numFmtId="0" fontId="9" fillId="0" borderId="0" xfId="2" applyFont="1" applyAlignment="1">
      <alignment horizontal="left" wrapText="1"/>
    </xf>
    <xf numFmtId="43" fontId="0" fillId="0" borderId="0" xfId="1" applyFont="1" applyFill="1"/>
    <xf numFmtId="43" fontId="0" fillId="0" borderId="0" xfId="1" applyFont="1" applyFill="1" applyAlignment="1">
      <alignment horizontal="center"/>
    </xf>
    <xf numFmtId="0" fontId="2" fillId="2" borderId="0" xfId="0" applyFont="1" applyFill="1" applyAlignment="1">
      <alignment horizontal="left"/>
    </xf>
    <xf numFmtId="43" fontId="2" fillId="2" borderId="0" xfId="1" applyFont="1" applyFill="1" applyBorder="1" applyAlignment="1">
      <alignment horizontal="right"/>
    </xf>
    <xf numFmtId="43" fontId="2" fillId="2" borderId="0" xfId="1" applyFont="1" applyFill="1" applyBorder="1" applyAlignment="1">
      <alignment horizontal="center"/>
    </xf>
    <xf numFmtId="0" fontId="2" fillId="0" borderId="0" xfId="0" applyFont="1" applyAlignment="1">
      <alignment horizontal="left"/>
    </xf>
    <xf numFmtId="43" fontId="2" fillId="0" borderId="0" xfId="1" applyFont="1" applyFill="1" applyBorder="1" applyAlignment="1">
      <alignment horizontal="right"/>
    </xf>
    <xf numFmtId="43" fontId="2" fillId="0" borderId="0" xfId="1" applyFont="1" applyFill="1" applyBorder="1" applyAlignment="1">
      <alignment horizontal="center"/>
    </xf>
    <xf numFmtId="43" fontId="40" fillId="9" borderId="0" xfId="1" applyFont="1" applyFill="1" applyBorder="1" applyAlignment="1">
      <alignment wrapText="1"/>
    </xf>
    <xf numFmtId="43" fontId="40" fillId="9" borderId="19" xfId="1" applyFont="1" applyFill="1" applyBorder="1" applyAlignment="1">
      <alignment wrapText="1"/>
    </xf>
    <xf numFmtId="43" fontId="3" fillId="9" borderId="0" xfId="1" applyFont="1" applyFill="1" applyBorder="1" applyAlignment="1">
      <alignment horizontal="right"/>
    </xf>
    <xf numFmtId="43" fontId="10" fillId="9" borderId="0" xfId="1" applyFont="1" applyFill="1" applyBorder="1" applyAlignment="1">
      <alignment horizontal="right"/>
    </xf>
    <xf numFmtId="43" fontId="2" fillId="9" borderId="36" xfId="1" applyFont="1" applyFill="1" applyBorder="1" applyAlignment="1">
      <alignment horizontal="center"/>
    </xf>
    <xf numFmtId="0" fontId="47" fillId="0" borderId="0" xfId="0" applyFont="1" applyAlignment="1">
      <alignment horizontal="left"/>
    </xf>
    <xf numFmtId="0" fontId="0" fillId="19" borderId="37" xfId="0" applyFill="1" applyBorder="1" applyAlignment="1">
      <alignment horizontal="left"/>
    </xf>
    <xf numFmtId="166" fontId="0" fillId="19" borderId="37" xfId="1" applyNumberFormat="1" applyFont="1" applyFill="1" applyBorder="1" applyAlignment="1">
      <alignment horizontal="left"/>
    </xf>
    <xf numFmtId="9" fontId="0" fillId="19" borderId="37" xfId="1" applyNumberFormat="1" applyFont="1" applyFill="1" applyBorder="1" applyAlignment="1">
      <alignment horizontal="left"/>
    </xf>
    <xf numFmtId="166" fontId="1" fillId="19" borderId="37" xfId="1" applyNumberFormat="1" applyFill="1" applyBorder="1" applyAlignment="1">
      <alignment horizontal="left" vertical="top"/>
    </xf>
    <xf numFmtId="166" fontId="0" fillId="19" borderId="1" xfId="1" applyNumberFormat="1" applyFont="1" applyFill="1" applyBorder="1" applyAlignment="1">
      <alignment horizontal="left"/>
    </xf>
    <xf numFmtId="0" fontId="0" fillId="0" borderId="1" xfId="0" applyBorder="1"/>
    <xf numFmtId="166" fontId="0" fillId="0" borderId="1" xfId="1" applyNumberFormat="1" applyFont="1" applyBorder="1"/>
    <xf numFmtId="43" fontId="0" fillId="0" borderId="1" xfId="1" applyFont="1" applyBorder="1"/>
    <xf numFmtId="0" fontId="0" fillId="0" borderId="1" xfId="0" applyBorder="1" applyAlignment="1">
      <alignment wrapText="1"/>
    </xf>
    <xf numFmtId="0" fontId="35" fillId="0" borderId="1" xfId="0" applyFont="1" applyBorder="1"/>
    <xf numFmtId="166" fontId="35" fillId="0" borderId="1" xfId="1" applyNumberFormat="1" applyFont="1" applyBorder="1"/>
    <xf numFmtId="166" fontId="0" fillId="0" borderId="0" xfId="1" applyNumberFormat="1" applyFont="1"/>
    <xf numFmtId="166" fontId="0" fillId="0" borderId="0" xfId="1" applyNumberFormat="1" applyFont="1" applyAlignment="1">
      <alignment wrapText="1"/>
    </xf>
    <xf numFmtId="166" fontId="0" fillId="0" borderId="0" xfId="0" applyNumberFormat="1"/>
    <xf numFmtId="0" fontId="48" fillId="0" borderId="0" xfId="0" applyFont="1"/>
    <xf numFmtId="166" fontId="0" fillId="8" borderId="1" xfId="1" applyNumberFormat="1" applyFont="1" applyFill="1" applyBorder="1"/>
    <xf numFmtId="9" fontId="0" fillId="8" borderId="1" xfId="1" applyNumberFormat="1" applyFont="1" applyFill="1" applyBorder="1"/>
    <xf numFmtId="0" fontId="0" fillId="8" borderId="1" xfId="0" applyFill="1" applyBorder="1"/>
    <xf numFmtId="0" fontId="47" fillId="0" borderId="4" xfId="1" applyNumberFormat="1" applyFont="1" applyBorder="1" applyAlignment="1">
      <alignment horizontal="left" vertical="top"/>
    </xf>
    <xf numFmtId="0" fontId="47" fillId="0" borderId="53" xfId="1" applyNumberFormat="1" applyFont="1" applyBorder="1" applyAlignment="1">
      <alignment horizontal="left" vertical="top"/>
    </xf>
    <xf numFmtId="0" fontId="47" fillId="0" borderId="2" xfId="1" applyNumberFormat="1" applyFont="1" applyBorder="1" applyAlignment="1">
      <alignment horizontal="left" vertical="top"/>
    </xf>
    <xf numFmtId="0" fontId="50" fillId="0" borderId="0" xfId="0" applyFont="1"/>
    <xf numFmtId="0" fontId="52" fillId="0" borderId="4" xfId="1" applyNumberFormat="1" applyFont="1" applyBorder="1" applyAlignment="1">
      <alignment horizontal="left" vertical="top"/>
    </xf>
    <xf numFmtId="0" fontId="8" fillId="0" borderId="0" xfId="0" applyFont="1" applyAlignment="1">
      <alignment horizontal="left"/>
    </xf>
    <xf numFmtId="43" fontId="3" fillId="0" borderId="0" xfId="1" applyFont="1" applyFill="1" applyAlignment="1">
      <alignment horizontal="right"/>
    </xf>
    <xf numFmtId="43" fontId="2" fillId="0" borderId="0" xfId="1" applyFont="1" applyFill="1" applyAlignment="1">
      <alignment horizontal="center"/>
    </xf>
    <xf numFmtId="0" fontId="53" fillId="0" borderId="0" xfId="0" applyFont="1"/>
    <xf numFmtId="0" fontId="54" fillId="0" borderId="4" xfId="0" applyFont="1" applyBorder="1" applyAlignment="1">
      <alignment horizontal="left" vertical="top" wrapText="1"/>
    </xf>
    <xf numFmtId="43" fontId="2" fillId="2" borderId="4" xfId="1" applyFont="1" applyFill="1" applyBorder="1" applyAlignment="1">
      <alignment horizontal="right"/>
    </xf>
    <xf numFmtId="43" fontId="2" fillId="2" borderId="2" xfId="1" applyFont="1" applyFill="1" applyBorder="1" applyAlignment="1">
      <alignment horizontal="center"/>
    </xf>
    <xf numFmtId="43" fontId="0" fillId="0" borderId="0" xfId="1" applyFont="1" applyFill="1" applyBorder="1"/>
    <xf numFmtId="6" fontId="35" fillId="0" borderId="25" xfId="1" applyNumberFormat="1" applyFont="1" applyFill="1" applyBorder="1"/>
    <xf numFmtId="49" fontId="55" fillId="0" borderId="0" xfId="0" applyNumberFormat="1" applyFont="1"/>
    <xf numFmtId="0" fontId="8" fillId="18" borderId="4" xfId="0" applyFont="1" applyFill="1" applyBorder="1" applyAlignment="1">
      <alignment horizontal="left"/>
    </xf>
    <xf numFmtId="43" fontId="3" fillId="18" borderId="4" xfId="1" applyFont="1" applyFill="1" applyBorder="1" applyAlignment="1">
      <alignment horizontal="right"/>
    </xf>
    <xf numFmtId="43" fontId="3" fillId="18" borderId="1" xfId="1" applyFont="1" applyFill="1" applyBorder="1" applyAlignment="1">
      <alignment horizontal="right"/>
    </xf>
    <xf numFmtId="43" fontId="2" fillId="18" borderId="2" xfId="1" applyFont="1" applyFill="1" applyBorder="1" applyAlignment="1">
      <alignment horizontal="center"/>
    </xf>
    <xf numFmtId="0" fontId="56" fillId="0" borderId="0" xfId="0" applyFont="1"/>
    <xf numFmtId="0" fontId="57" fillId="0" borderId="0" xfId="0" applyFont="1" applyAlignment="1">
      <alignment vertical="center"/>
    </xf>
    <xf numFmtId="0" fontId="58" fillId="0" borderId="0" xfId="0" applyFont="1"/>
    <xf numFmtId="49" fontId="0" fillId="0" borderId="4" xfId="1" applyNumberFormat="1" applyFont="1" applyFill="1" applyBorder="1" applyAlignment="1">
      <alignment horizontal="left" vertical="top" wrapText="1"/>
    </xf>
    <xf numFmtId="49" fontId="0" fillId="0" borderId="53" xfId="1" applyNumberFormat="1" applyFont="1" applyFill="1" applyBorder="1" applyAlignment="1">
      <alignment horizontal="left" vertical="top" wrapText="1"/>
    </xf>
    <xf numFmtId="49" fontId="0" fillId="0" borderId="2" xfId="1" applyNumberFormat="1" applyFont="1" applyFill="1" applyBorder="1" applyAlignment="1">
      <alignment horizontal="left" vertical="top" wrapText="1"/>
    </xf>
    <xf numFmtId="43" fontId="32" fillId="13" borderId="1" xfId="1" applyFont="1" applyFill="1" applyBorder="1" applyAlignment="1">
      <alignment horizontal="center"/>
    </xf>
    <xf numFmtId="43" fontId="10" fillId="13" borderId="1" xfId="1" applyFont="1" applyFill="1" applyBorder="1" applyAlignment="1">
      <alignment horizontal="center"/>
    </xf>
    <xf numFmtId="43" fontId="21" fillId="13" borderId="1" xfId="1" applyFont="1" applyFill="1" applyBorder="1" applyAlignment="1">
      <alignment horizontal="center"/>
    </xf>
    <xf numFmtId="14" fontId="21" fillId="13" borderId="4" xfId="1" applyNumberFormat="1" applyFont="1" applyFill="1" applyBorder="1" applyAlignment="1">
      <alignment horizontal="center"/>
    </xf>
    <xf numFmtId="14" fontId="21" fillId="13" borderId="53" xfId="1" applyNumberFormat="1" applyFont="1" applyFill="1" applyBorder="1" applyAlignment="1">
      <alignment horizontal="center"/>
    </xf>
    <xf numFmtId="14" fontId="21" fillId="13" borderId="2" xfId="1" applyNumberFormat="1" applyFont="1" applyFill="1" applyBorder="1" applyAlignment="1">
      <alignment horizontal="center"/>
    </xf>
    <xf numFmtId="2" fontId="21" fillId="13" borderId="15" xfId="1" applyNumberFormat="1" applyFont="1" applyFill="1" applyBorder="1" applyAlignment="1">
      <alignment horizontal="center"/>
    </xf>
    <xf numFmtId="2" fontId="21" fillId="13" borderId="27" xfId="1" applyNumberFormat="1" applyFont="1" applyFill="1" applyBorder="1" applyAlignment="1">
      <alignment horizontal="center"/>
    </xf>
    <xf numFmtId="2" fontId="21" fillId="13" borderId="54" xfId="1" applyNumberFormat="1" applyFont="1" applyFill="1" applyBorder="1" applyAlignment="1">
      <alignment horizontal="center"/>
    </xf>
    <xf numFmtId="14" fontId="21" fillId="13" borderId="15" xfId="1" applyNumberFormat="1" applyFont="1" applyFill="1" applyBorder="1" applyAlignment="1">
      <alignment horizontal="center"/>
    </xf>
    <xf numFmtId="14" fontId="21" fillId="13" borderId="27" xfId="1" applyNumberFormat="1" applyFont="1" applyFill="1" applyBorder="1" applyAlignment="1">
      <alignment horizontal="center"/>
    </xf>
    <xf numFmtId="14" fontId="21" fillId="13" borderId="54" xfId="1" applyNumberFormat="1" applyFont="1" applyFill="1" applyBorder="1" applyAlignment="1">
      <alignment horizontal="center"/>
    </xf>
    <xf numFmtId="166" fontId="45" fillId="18" borderId="4" xfId="1" applyNumberFormat="1" applyFont="1" applyFill="1" applyBorder="1" applyAlignment="1">
      <alignment horizontal="center" vertical="center"/>
    </xf>
    <xf numFmtId="166" fontId="45" fillId="18" borderId="53" xfId="1" applyNumberFormat="1" applyFont="1" applyFill="1" applyBorder="1" applyAlignment="1">
      <alignment horizontal="center" vertical="center"/>
    </xf>
    <xf numFmtId="166" fontId="45" fillId="18" borderId="2" xfId="1" applyNumberFormat="1" applyFont="1" applyFill="1" applyBorder="1" applyAlignment="1">
      <alignment horizontal="center" vertical="center"/>
    </xf>
    <xf numFmtId="49" fontId="0" fillId="18" borderId="4" xfId="1" applyNumberFormat="1" applyFont="1" applyFill="1" applyBorder="1" applyAlignment="1">
      <alignment horizontal="left" vertical="top" wrapText="1"/>
    </xf>
    <xf numFmtId="49" fontId="0" fillId="18" borderId="53" xfId="1" applyNumberFormat="1" applyFont="1" applyFill="1" applyBorder="1" applyAlignment="1">
      <alignment horizontal="left" vertical="top" wrapText="1"/>
    </xf>
    <xf numFmtId="49" fontId="0" fillId="18" borderId="2" xfId="1" applyNumberFormat="1" applyFont="1" applyFill="1" applyBorder="1" applyAlignment="1">
      <alignment horizontal="left" vertical="top" wrapText="1"/>
    </xf>
    <xf numFmtId="0" fontId="59" fillId="8" borderId="4" xfId="1" applyNumberFormat="1" applyFont="1" applyFill="1" applyBorder="1" applyAlignment="1">
      <alignment horizontal="left" vertical="top"/>
    </xf>
    <xf numFmtId="0" fontId="59" fillId="8" borderId="53" xfId="1" applyNumberFormat="1" applyFont="1" applyFill="1" applyBorder="1" applyAlignment="1">
      <alignment horizontal="left" vertical="top"/>
    </xf>
    <xf numFmtId="0" fontId="59" fillId="8" borderId="2" xfId="1" applyNumberFormat="1" applyFont="1" applyFill="1" applyBorder="1" applyAlignment="1">
      <alignment horizontal="left" vertical="top"/>
    </xf>
    <xf numFmtId="0" fontId="51" fillId="0" borderId="4" xfId="0" applyFont="1" applyBorder="1" applyAlignment="1">
      <alignment horizontal="left"/>
    </xf>
    <xf numFmtId="0" fontId="51" fillId="0" borderId="53" xfId="0" applyFont="1" applyBorder="1" applyAlignment="1">
      <alignment horizontal="left"/>
    </xf>
    <xf numFmtId="0" fontId="51" fillId="0" borderId="2" xfId="0" applyFont="1" applyBorder="1" applyAlignment="1">
      <alignment horizontal="left"/>
    </xf>
    <xf numFmtId="0" fontId="14" fillId="4" borderId="24" xfId="2" applyFont="1" applyFill="1" applyBorder="1" applyAlignment="1">
      <alignment horizontal="center" vertical="center" wrapText="1"/>
    </xf>
    <xf numFmtId="0" fontId="9" fillId="14" borderId="38" xfId="2" applyFont="1" applyFill="1" applyBorder="1" applyAlignment="1">
      <alignment horizontal="center" wrapText="1"/>
    </xf>
    <xf numFmtId="0" fontId="9" fillId="14" borderId="33" xfId="2" applyFont="1" applyFill="1" applyBorder="1" applyAlignment="1">
      <alignment horizontal="center" wrapText="1"/>
    </xf>
    <xf numFmtId="0" fontId="9" fillId="14" borderId="35" xfId="2" applyFont="1" applyFill="1" applyBorder="1" applyAlignment="1">
      <alignment horizontal="center" wrapText="1"/>
    </xf>
    <xf numFmtId="17" fontId="16" fillId="0" borderId="0" xfId="2" applyNumberFormat="1" applyFont="1" applyAlignment="1">
      <alignment horizontal="center"/>
    </xf>
    <xf numFmtId="0" fontId="16" fillId="0" borderId="0" xfId="2" applyFont="1" applyAlignment="1">
      <alignment horizontal="center"/>
    </xf>
    <xf numFmtId="164" fontId="9" fillId="15" borderId="32" xfId="2" applyNumberFormat="1" applyFont="1" applyFill="1" applyBorder="1" applyAlignment="1">
      <alignment horizontal="left" wrapText="1"/>
    </xf>
    <xf numFmtId="164" fontId="9" fillId="15" borderId="32" xfId="2" applyNumberFormat="1" applyFont="1" applyFill="1" applyBorder="1" applyAlignment="1">
      <alignment horizontal="left" vertical="top" wrapText="1"/>
    </xf>
    <xf numFmtId="0" fontId="5" fillId="0" borderId="0" xfId="2" applyFont="1" applyAlignment="1">
      <alignment horizontal="left" wrapText="1"/>
    </xf>
    <xf numFmtId="0" fontId="44" fillId="0" borderId="32" xfId="0" applyFont="1" applyBorder="1"/>
    <xf numFmtId="0" fontId="14" fillId="4" borderId="6" xfId="2" applyFont="1" applyFill="1" applyBorder="1" applyAlignment="1">
      <alignment horizontal="center" vertical="center" wrapText="1"/>
    </xf>
    <xf numFmtId="164" fontId="14" fillId="0" borderId="24" xfId="2" applyNumberFormat="1" applyFont="1" applyBorder="1" applyAlignment="1">
      <alignment horizontal="center" vertical="center" wrapText="1"/>
    </xf>
    <xf numFmtId="164" fontId="14" fillId="0" borderId="6" xfId="2" applyNumberFormat="1" applyFont="1" applyBorder="1" applyAlignment="1">
      <alignment horizontal="center" vertical="center" wrapText="1"/>
    </xf>
    <xf numFmtId="0" fontId="24" fillId="7" borderId="24" xfId="2" applyFont="1" applyFill="1" applyBorder="1" applyAlignment="1">
      <alignment horizontal="center" vertical="center" wrapText="1"/>
    </xf>
    <xf numFmtId="0" fontId="24" fillId="7" borderId="6" xfId="2" applyFont="1" applyFill="1" applyBorder="1" applyAlignment="1">
      <alignment horizontal="center" vertical="center" wrapText="1"/>
    </xf>
    <xf numFmtId="164" fontId="13" fillId="15" borderId="32" xfId="2" applyNumberFormat="1" applyFont="1" applyFill="1" applyBorder="1" applyAlignment="1">
      <alignment horizontal="left" wrapText="1"/>
    </xf>
    <xf numFmtId="0" fontId="13" fillId="14" borderId="38" xfId="2" applyFont="1" applyFill="1" applyBorder="1" applyAlignment="1">
      <alignment horizontal="center" wrapText="1"/>
    </xf>
    <xf numFmtId="0" fontId="13" fillId="14" borderId="33" xfId="2" applyFont="1" applyFill="1" applyBorder="1" applyAlignment="1">
      <alignment horizontal="center" wrapText="1"/>
    </xf>
    <xf numFmtId="0" fontId="13" fillId="14" borderId="35" xfId="2" applyFont="1" applyFill="1" applyBorder="1" applyAlignment="1">
      <alignment horizontal="center" wrapText="1"/>
    </xf>
    <xf numFmtId="0" fontId="13" fillId="2" borderId="38" xfId="2" applyFont="1" applyFill="1" applyBorder="1" applyAlignment="1">
      <alignment horizontal="center" wrapText="1"/>
    </xf>
    <xf numFmtId="0" fontId="13" fillId="2" borderId="33" xfId="2" applyFont="1" applyFill="1" applyBorder="1" applyAlignment="1">
      <alignment horizontal="center" wrapText="1"/>
    </xf>
    <xf numFmtId="0" fontId="13" fillId="2" borderId="35" xfId="2" applyFont="1" applyFill="1" applyBorder="1" applyAlignment="1">
      <alignment horizontal="center" wrapText="1"/>
    </xf>
    <xf numFmtId="0" fontId="22" fillId="4" borderId="24" xfId="2" applyFont="1" applyFill="1" applyBorder="1" applyAlignment="1">
      <alignment horizontal="center" vertical="center" wrapText="1"/>
    </xf>
    <xf numFmtId="0" fontId="22" fillId="4" borderId="6" xfId="2" applyFont="1" applyFill="1" applyBorder="1" applyAlignment="1">
      <alignment horizontal="center" vertical="center" wrapText="1"/>
    </xf>
    <xf numFmtId="164" fontId="22" fillId="0" borderId="24" xfId="2" applyNumberFormat="1" applyFont="1" applyBorder="1" applyAlignment="1">
      <alignment horizontal="center" vertical="center" wrapText="1"/>
    </xf>
    <xf numFmtId="164" fontId="22" fillId="0" borderId="6" xfId="2" applyNumberFormat="1" applyFont="1" applyBorder="1" applyAlignment="1">
      <alignment horizontal="center" vertical="center" wrapText="1"/>
    </xf>
    <xf numFmtId="0" fontId="23" fillId="7" borderId="24" xfId="2" applyFont="1" applyFill="1" applyBorder="1" applyAlignment="1">
      <alignment horizontal="center" vertical="center" wrapText="1"/>
    </xf>
    <xf numFmtId="0" fontId="23" fillId="7" borderId="6" xfId="2" applyFont="1" applyFill="1" applyBorder="1" applyAlignment="1">
      <alignment horizontal="center" vertical="center" wrapText="1"/>
    </xf>
    <xf numFmtId="0" fontId="23" fillId="7" borderId="21" xfId="2" applyFont="1" applyFill="1" applyBorder="1" applyAlignment="1">
      <alignment horizontal="center" vertical="center" wrapText="1"/>
    </xf>
    <xf numFmtId="0" fontId="23" fillId="7" borderId="20" xfId="2" applyFont="1" applyFill="1" applyBorder="1" applyAlignment="1">
      <alignment horizontal="center" vertical="center" wrapText="1"/>
    </xf>
    <xf numFmtId="0" fontId="5" fillId="3" borderId="0" xfId="2" applyFont="1" applyFill="1" applyAlignment="1">
      <alignment horizontal="left" vertical="top" wrapText="1"/>
    </xf>
    <xf numFmtId="0" fontId="4" fillId="0" borderId="7" xfId="0" applyFont="1" applyBorder="1" applyAlignment="1">
      <alignment horizontal="left" vertical="center" wrapText="1"/>
    </xf>
    <xf numFmtId="0" fontId="0" fillId="0" borderId="7" xfId="0" applyBorder="1" applyAlignment="1">
      <alignment horizontal="left"/>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5" fillId="0" borderId="7" xfId="0" applyFont="1" applyBorder="1" applyAlignment="1">
      <alignment horizontal="left" vertical="top" wrapText="1"/>
    </xf>
    <xf numFmtId="0" fontId="5" fillId="7" borderId="0" xfId="2" applyFont="1" applyFill="1" applyAlignment="1">
      <alignment horizontal="left" vertical="top" wrapText="1"/>
    </xf>
    <xf numFmtId="0" fontId="5" fillId="0" borderId="0" xfId="2" applyFont="1" applyAlignment="1">
      <alignment horizontal="left" vertical="top" wrapText="1"/>
    </xf>
    <xf numFmtId="164" fontId="21" fillId="15" borderId="32" xfId="2" applyNumberFormat="1" applyFont="1" applyFill="1" applyBorder="1" applyAlignment="1">
      <alignment horizontal="left" wrapText="1"/>
    </xf>
    <xf numFmtId="164" fontId="5" fillId="15" borderId="32" xfId="2" applyNumberFormat="1" applyFont="1" applyFill="1" applyBorder="1" applyAlignment="1">
      <alignment horizontal="left" wrapText="1"/>
    </xf>
  </cellXfs>
  <cellStyles count="5">
    <cellStyle name="Comma" xfId="1" builtinId="3"/>
    <cellStyle name="Normal" xfId="0" builtinId="0"/>
    <cellStyle name="Normal 2" xfId="4" xr:uid="{00000000-0005-0000-0000-000002000000}"/>
    <cellStyle name="Normal 3" xfId="2" xr:uid="{00000000-0005-0000-0000-000003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2</xdr:col>
      <xdr:colOff>10364646</xdr:colOff>
      <xdr:row>31</xdr:row>
      <xdr:rowOff>171607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62050" y="4905375"/>
          <a:ext cx="10364646" cy="1124107"/>
        </a:xfrm>
        <a:prstGeom prst="rect">
          <a:avLst/>
        </a:prstGeom>
      </xdr:spPr>
    </xdr:pic>
    <xdr:clientData/>
  </xdr:twoCellAnchor>
  <xdr:twoCellAnchor editAs="oneCell">
    <xdr:from>
      <xdr:col>2</xdr:col>
      <xdr:colOff>0</xdr:colOff>
      <xdr:row>35</xdr:row>
      <xdr:rowOff>0</xdr:rowOff>
    </xdr:from>
    <xdr:to>
      <xdr:col>7</xdr:col>
      <xdr:colOff>249491</xdr:colOff>
      <xdr:row>44</xdr:row>
      <xdr:rowOff>47871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162050" y="6619875"/>
          <a:ext cx="13193966" cy="1762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2181225</xdr:colOff>
      <xdr:row>3</xdr:row>
      <xdr:rowOff>0</xdr:rowOff>
    </xdr:to>
    <xdr:pic>
      <xdr:nvPicPr>
        <xdr:cNvPr id="3" name="Picture 2" descr="cid:image001.png@01D8BEBD.D16149A0">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81225" cy="866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3:C69"/>
  <sheetViews>
    <sheetView showGridLines="0" tabSelected="1" workbookViewId="0"/>
  </sheetViews>
  <sheetFormatPr defaultRowHeight="15" x14ac:dyDescent="0.25"/>
  <cols>
    <col min="2" max="2" width="8.28515625" customWidth="1"/>
    <col min="3" max="3" width="157.5703125" customWidth="1"/>
    <col min="4" max="6" width="9.140625" customWidth="1"/>
  </cols>
  <sheetData>
    <row r="3" spans="2:3" ht="26.25" x14ac:dyDescent="0.4">
      <c r="B3" s="304" t="s">
        <v>303</v>
      </c>
      <c r="C3" s="304"/>
    </row>
    <row r="6" spans="2:3" x14ac:dyDescent="0.25">
      <c r="C6" s="44" t="s">
        <v>305</v>
      </c>
    </row>
    <row r="8" spans="2:3" x14ac:dyDescent="0.25">
      <c r="B8" t="s">
        <v>307</v>
      </c>
      <c r="C8" t="s">
        <v>304</v>
      </c>
    </row>
    <row r="9" spans="2:3" x14ac:dyDescent="0.25">
      <c r="B9" t="s">
        <v>308</v>
      </c>
      <c r="C9" t="s">
        <v>306</v>
      </c>
    </row>
    <row r="12" spans="2:3" x14ac:dyDescent="0.25">
      <c r="C12" s="44" t="s">
        <v>311</v>
      </c>
    </row>
    <row r="14" spans="2:3" x14ac:dyDescent="0.25">
      <c r="C14" t="s">
        <v>310</v>
      </c>
    </row>
    <row r="15" spans="2:3" x14ac:dyDescent="0.25">
      <c r="B15" t="s">
        <v>309</v>
      </c>
      <c r="C15" t="s">
        <v>312</v>
      </c>
    </row>
    <row r="16" spans="2:3" x14ac:dyDescent="0.25">
      <c r="B16" t="s">
        <v>313</v>
      </c>
      <c r="C16" t="s">
        <v>314</v>
      </c>
    </row>
    <row r="19" spans="3:3" x14ac:dyDescent="0.25">
      <c r="C19" s="44" t="s">
        <v>316</v>
      </c>
    </row>
    <row r="21" spans="3:3" x14ac:dyDescent="0.25">
      <c r="C21" t="s">
        <v>318</v>
      </c>
    </row>
    <row r="23" spans="3:3" x14ac:dyDescent="0.25">
      <c r="C23" t="s">
        <v>323</v>
      </c>
    </row>
    <row r="25" spans="3:3" x14ac:dyDescent="0.25">
      <c r="C25" s="316" t="s">
        <v>257</v>
      </c>
    </row>
    <row r="34" spans="2:3" x14ac:dyDescent="0.25">
      <c r="C34" t="s">
        <v>330</v>
      </c>
    </row>
    <row r="46" spans="2:3" x14ac:dyDescent="0.25">
      <c r="B46" t="s">
        <v>317</v>
      </c>
      <c r="C46" t="s">
        <v>321</v>
      </c>
    </row>
    <row r="49" spans="2:3" x14ac:dyDescent="0.25">
      <c r="C49" s="44" t="s">
        <v>329</v>
      </c>
    </row>
    <row r="50" spans="2:3" x14ac:dyDescent="0.25">
      <c r="B50" t="s">
        <v>328</v>
      </c>
      <c r="C50" t="s">
        <v>334</v>
      </c>
    </row>
    <row r="52" spans="2:3" x14ac:dyDescent="0.25">
      <c r="C52" s="44" t="s">
        <v>260</v>
      </c>
    </row>
    <row r="53" spans="2:3" x14ac:dyDescent="0.25">
      <c r="B53" t="s">
        <v>333</v>
      </c>
      <c r="C53" t="s">
        <v>335</v>
      </c>
    </row>
    <row r="54" spans="2:3" x14ac:dyDescent="0.25">
      <c r="C54" t="s">
        <v>342</v>
      </c>
    </row>
    <row r="56" spans="2:3" x14ac:dyDescent="0.25">
      <c r="C56" s="44" t="s">
        <v>336</v>
      </c>
    </row>
    <row r="57" spans="2:3" x14ac:dyDescent="0.25">
      <c r="B57" t="s">
        <v>337</v>
      </c>
    </row>
    <row r="58" spans="2:3" x14ac:dyDescent="0.25">
      <c r="B58" s="315" t="s">
        <v>339</v>
      </c>
      <c r="C58" t="s">
        <v>338</v>
      </c>
    </row>
    <row r="59" spans="2:3" x14ac:dyDescent="0.25">
      <c r="B59" s="315" t="s">
        <v>339</v>
      </c>
      <c r="C59" t="s">
        <v>340</v>
      </c>
    </row>
    <row r="60" spans="2:3" x14ac:dyDescent="0.25">
      <c r="B60" s="315" t="s">
        <v>339</v>
      </c>
      <c r="C60" t="s">
        <v>341</v>
      </c>
    </row>
    <row r="61" spans="2:3" x14ac:dyDescent="0.25">
      <c r="B61" s="315" t="s">
        <v>339</v>
      </c>
      <c r="C61" s="317" t="s">
        <v>343</v>
      </c>
    </row>
    <row r="64" spans="2:3" x14ac:dyDescent="0.25">
      <c r="C64" s="44" t="s">
        <v>344</v>
      </c>
    </row>
    <row r="65" spans="2:3" x14ac:dyDescent="0.25">
      <c r="B65" t="s">
        <v>345</v>
      </c>
    </row>
    <row r="66" spans="2:3" x14ac:dyDescent="0.25">
      <c r="B66" s="315" t="s">
        <v>339</v>
      </c>
      <c r="C66" t="s">
        <v>347</v>
      </c>
    </row>
    <row r="67" spans="2:3" x14ac:dyDescent="0.25">
      <c r="B67" s="315" t="s">
        <v>339</v>
      </c>
      <c r="C67" t="s">
        <v>346</v>
      </c>
    </row>
    <row r="68" spans="2:3" x14ac:dyDescent="0.25">
      <c r="B68" s="315" t="s">
        <v>339</v>
      </c>
      <c r="C68" t="s">
        <v>349</v>
      </c>
    </row>
    <row r="69" spans="2:3" x14ac:dyDescent="0.25">
      <c r="B69" s="315" t="s">
        <v>339</v>
      </c>
      <c r="C69" t="s">
        <v>348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F170"/>
  <sheetViews>
    <sheetView showGridLines="0" zoomScaleNormal="100" workbookViewId="0">
      <selection activeCell="A4" sqref="A4"/>
    </sheetView>
  </sheetViews>
  <sheetFormatPr defaultColWidth="8.85546875" defaultRowHeight="15" x14ac:dyDescent="0.25"/>
  <cols>
    <col min="1" max="1" width="43.42578125" style="2" customWidth="1"/>
    <col min="2" max="6" width="17.7109375" style="82" customWidth="1"/>
    <col min="7" max="7" width="20.42578125" style="113" customWidth="1"/>
    <col min="8" max="8" width="8.85546875" style="80"/>
    <col min="9" max="9" width="17.28515625" style="264" customWidth="1"/>
    <col min="10" max="10" width="21.140625" bestFit="1" customWidth="1"/>
  </cols>
  <sheetData>
    <row r="1" spans="1:8" x14ac:dyDescent="0.25">
      <c r="A1" s="27"/>
      <c r="B1" s="78"/>
      <c r="C1" s="78"/>
      <c r="D1" s="78"/>
      <c r="E1" s="78"/>
      <c r="F1" s="78"/>
      <c r="G1" s="79"/>
    </row>
    <row r="2" spans="1:8" ht="26.25" x14ac:dyDescent="0.4">
      <c r="A2" s="33"/>
      <c r="B2" s="81" t="s">
        <v>258</v>
      </c>
      <c r="D2" s="83"/>
      <c r="E2" s="84"/>
      <c r="F2" s="84"/>
      <c r="G2" s="85"/>
    </row>
    <row r="3" spans="1:8" ht="27" customHeight="1" x14ac:dyDescent="0.35">
      <c r="A3" s="33"/>
      <c r="B3" s="86"/>
      <c r="C3" s="87"/>
      <c r="D3" s="88"/>
      <c r="F3" s="84"/>
      <c r="G3" s="85"/>
    </row>
    <row r="4" spans="1:8" ht="27" customHeight="1" x14ac:dyDescent="0.35">
      <c r="A4" s="114" t="s">
        <v>190</v>
      </c>
      <c r="B4" s="321"/>
      <c r="C4" s="321"/>
      <c r="D4" s="321"/>
      <c r="E4" s="321"/>
      <c r="F4" s="321"/>
      <c r="G4" s="321"/>
    </row>
    <row r="5" spans="1:8" ht="27" customHeight="1" x14ac:dyDescent="0.4">
      <c r="A5" s="115" t="s">
        <v>191</v>
      </c>
      <c r="B5" s="322"/>
      <c r="C5" s="322"/>
      <c r="D5" s="322"/>
      <c r="E5" s="322"/>
      <c r="F5" s="322"/>
      <c r="G5" s="322"/>
    </row>
    <row r="6" spans="1:8" ht="27" customHeight="1" x14ac:dyDescent="0.25">
      <c r="A6" s="273" t="s">
        <v>192</v>
      </c>
      <c r="B6" s="323"/>
      <c r="C6" s="323"/>
      <c r="D6" s="323"/>
      <c r="E6" s="323"/>
      <c r="F6" s="323"/>
      <c r="G6" s="323"/>
    </row>
    <row r="7" spans="1:8" ht="27" customHeight="1" x14ac:dyDescent="0.25">
      <c r="A7" s="272" t="s">
        <v>262</v>
      </c>
      <c r="B7" s="324"/>
      <c r="C7" s="325"/>
      <c r="D7" s="325"/>
      <c r="E7" s="325"/>
      <c r="F7" s="325"/>
      <c r="G7" s="326"/>
    </row>
    <row r="8" spans="1:8" ht="27" customHeight="1" x14ac:dyDescent="0.25">
      <c r="A8" s="272" t="s">
        <v>263</v>
      </c>
      <c r="B8" s="330"/>
      <c r="C8" s="331"/>
      <c r="D8" s="331"/>
      <c r="E8" s="331"/>
      <c r="F8" s="331"/>
      <c r="G8" s="332"/>
    </row>
    <row r="9" spans="1:8" ht="27" customHeight="1" thickBot="1" x14ac:dyDescent="0.3">
      <c r="A9" s="272" t="s">
        <v>325</v>
      </c>
      <c r="B9" s="327"/>
      <c r="C9" s="328"/>
      <c r="D9" s="328"/>
      <c r="E9" s="328"/>
      <c r="F9" s="328"/>
      <c r="G9" s="329"/>
    </row>
    <row r="10" spans="1:8" ht="26.25" x14ac:dyDescent="0.4">
      <c r="A10" s="116" t="s">
        <v>142</v>
      </c>
      <c r="B10" s="274"/>
      <c r="C10" s="275"/>
      <c r="D10" s="274"/>
      <c r="E10" s="274"/>
      <c r="F10" s="274"/>
      <c r="G10" s="276"/>
    </row>
    <row r="11" spans="1:8" x14ac:dyDescent="0.25">
      <c r="A11" s="117" t="s">
        <v>45</v>
      </c>
      <c r="B11" s="89" t="s">
        <v>0</v>
      </c>
      <c r="C11" s="89" t="s">
        <v>1</v>
      </c>
      <c r="D11" s="89" t="s">
        <v>2</v>
      </c>
      <c r="E11" s="89" t="s">
        <v>3</v>
      </c>
      <c r="F11" s="89" t="s">
        <v>4</v>
      </c>
      <c r="G11" s="118" t="s">
        <v>5</v>
      </c>
      <c r="H11" s="90"/>
    </row>
    <row r="12" spans="1:8" x14ac:dyDescent="0.25">
      <c r="A12" s="119" t="str">
        <f>A26</f>
        <v xml:space="preserve">LABOUR (IUA Scale should be used unless otherwise specified by the HRB) </v>
      </c>
      <c r="B12" s="91">
        <f>B37</f>
        <v>0</v>
      </c>
      <c r="C12" s="91">
        <f>C37</f>
        <v>0</v>
      </c>
      <c r="D12" s="91">
        <f>D37</f>
        <v>0</v>
      </c>
      <c r="E12" s="91">
        <f>E37</f>
        <v>0</v>
      </c>
      <c r="F12" s="91">
        <f>F37</f>
        <v>0</v>
      </c>
      <c r="G12" s="118">
        <f t="shared" ref="G12:G19" si="0">SUM(B12:F12)</f>
        <v>0</v>
      </c>
    </row>
    <row r="13" spans="1:8" x14ac:dyDescent="0.25">
      <c r="A13" s="119" t="s">
        <v>259</v>
      </c>
      <c r="B13" s="91">
        <f>+B46</f>
        <v>0</v>
      </c>
      <c r="C13" s="91">
        <f t="shared" ref="C13:F13" si="1">+C46</f>
        <v>0</v>
      </c>
      <c r="D13" s="91">
        <f t="shared" si="1"/>
        <v>0</v>
      </c>
      <c r="E13" s="91">
        <f t="shared" si="1"/>
        <v>0</v>
      </c>
      <c r="F13" s="91">
        <f t="shared" si="1"/>
        <v>0</v>
      </c>
      <c r="G13" s="118">
        <f t="shared" si="0"/>
        <v>0</v>
      </c>
    </row>
    <row r="14" spans="1:8" x14ac:dyDescent="0.25">
      <c r="A14" s="119" t="s">
        <v>261</v>
      </c>
      <c r="B14" s="91">
        <f>+B55</f>
        <v>0</v>
      </c>
      <c r="C14" s="91">
        <f t="shared" ref="C14:F14" si="2">+C55</f>
        <v>0</v>
      </c>
      <c r="D14" s="91">
        <f t="shared" si="2"/>
        <v>0</v>
      </c>
      <c r="E14" s="91">
        <f t="shared" si="2"/>
        <v>0</v>
      </c>
      <c r="F14" s="91">
        <f t="shared" si="2"/>
        <v>0</v>
      </c>
      <c r="G14" s="118">
        <f t="shared" si="0"/>
        <v>0</v>
      </c>
    </row>
    <row r="15" spans="1:8" x14ac:dyDescent="0.25">
      <c r="A15" s="119" t="str">
        <f>A70</f>
        <v>MATERIALS AND CONSUMABLES (REFER TO THE FUNDER'S TERMS AND CONDITIONS)</v>
      </c>
      <c r="B15" s="91">
        <f>B75</f>
        <v>0</v>
      </c>
      <c r="C15" s="91">
        <f>C75</f>
        <v>0</v>
      </c>
      <c r="D15" s="91">
        <f>D75</f>
        <v>0</v>
      </c>
      <c r="E15" s="91">
        <f>E75</f>
        <v>0</v>
      </c>
      <c r="F15" s="91">
        <f>F75</f>
        <v>0</v>
      </c>
      <c r="G15" s="118">
        <f t="shared" si="0"/>
        <v>0</v>
      </c>
    </row>
    <row r="16" spans="1:8" x14ac:dyDescent="0.25">
      <c r="A16" s="119" t="str">
        <f>A78</f>
        <v>SERVICES AND SUBCONTRACTS (REFER TO THE FUNDER'S TERMS AND CONDITIONS)</v>
      </c>
      <c r="B16" s="91">
        <f>+B83</f>
        <v>0</v>
      </c>
      <c r="C16" s="91">
        <f>+C83</f>
        <v>0</v>
      </c>
      <c r="D16" s="91">
        <f>+D83</f>
        <v>0</v>
      </c>
      <c r="E16" s="91">
        <f>+E83</f>
        <v>0</v>
      </c>
      <c r="F16" s="91">
        <f>+F83</f>
        <v>0</v>
      </c>
      <c r="G16" s="118">
        <f t="shared" si="0"/>
        <v>0</v>
      </c>
    </row>
    <row r="17" spans="1:10" x14ac:dyDescent="0.25">
      <c r="A17" s="119" t="str">
        <f>A86</f>
        <v>OTHER (REFER TO THE FUNDER'S TERMS AND CONDITIONS)</v>
      </c>
      <c r="B17" s="91">
        <f>+B93</f>
        <v>0</v>
      </c>
      <c r="C17" s="91">
        <f>+C93</f>
        <v>0</v>
      </c>
      <c r="D17" s="91">
        <f>+D93</f>
        <v>0</v>
      </c>
      <c r="E17" s="91">
        <f>+E93</f>
        <v>0</v>
      </c>
      <c r="F17" s="91">
        <f>+F93</f>
        <v>0</v>
      </c>
      <c r="G17" s="118">
        <f t="shared" si="0"/>
        <v>0</v>
      </c>
    </row>
    <row r="18" spans="1:10" x14ac:dyDescent="0.25">
      <c r="A18" s="119" t="str">
        <f>A95</f>
        <v>TRAVEL (REFER TO THE FUNDER'S TERMS AND CONDITIONS)</v>
      </c>
      <c r="B18" s="91">
        <f>B101</f>
        <v>0</v>
      </c>
      <c r="C18" s="91">
        <f>C101</f>
        <v>0</v>
      </c>
      <c r="D18" s="91">
        <f>D101</f>
        <v>0</v>
      </c>
      <c r="E18" s="91">
        <f>E101</f>
        <v>0</v>
      </c>
      <c r="F18" s="91">
        <f>F101</f>
        <v>0</v>
      </c>
      <c r="G18" s="118">
        <f t="shared" si="0"/>
        <v>0</v>
      </c>
    </row>
    <row r="19" spans="1:10" x14ac:dyDescent="0.25">
      <c r="A19" s="119" t="str">
        <f>A57</f>
        <v>EQUIPMENT (REFER TO THE FUNDER'S TERMS AND CONDITIONS)</v>
      </c>
      <c r="B19" s="91">
        <f>B67</f>
        <v>0</v>
      </c>
      <c r="C19" s="91">
        <f>C67</f>
        <v>0</v>
      </c>
      <c r="D19" s="91">
        <f>D67</f>
        <v>0</v>
      </c>
      <c r="E19" s="91">
        <f>E67</f>
        <v>0</v>
      </c>
      <c r="F19" s="91">
        <f>F67</f>
        <v>0</v>
      </c>
      <c r="G19" s="118">
        <f t="shared" si="0"/>
        <v>0</v>
      </c>
      <c r="I19" s="308"/>
    </row>
    <row r="20" spans="1:10" x14ac:dyDescent="0.25">
      <c r="A20" s="117" t="s">
        <v>148</v>
      </c>
      <c r="B20" s="89">
        <f t="shared" ref="B20:G20" si="3">SUM(B12:B19)</f>
        <v>0</v>
      </c>
      <c r="C20" s="89">
        <f t="shared" si="3"/>
        <v>0</v>
      </c>
      <c r="D20" s="89">
        <f t="shared" si="3"/>
        <v>0</v>
      </c>
      <c r="E20" s="89">
        <f t="shared" si="3"/>
        <v>0</v>
      </c>
      <c r="F20" s="89">
        <f t="shared" si="3"/>
        <v>0</v>
      </c>
      <c r="G20" s="118">
        <f t="shared" si="3"/>
        <v>0</v>
      </c>
      <c r="I20" s="308"/>
    </row>
    <row r="21" spans="1:10" x14ac:dyDescent="0.25">
      <c r="A21" s="120" t="s">
        <v>46</v>
      </c>
      <c r="B21" s="26">
        <v>0.25</v>
      </c>
      <c r="C21" s="26">
        <f>B21</f>
        <v>0.25</v>
      </c>
      <c r="D21" s="26">
        <f>B21</f>
        <v>0.25</v>
      </c>
      <c r="E21" s="26">
        <f>B21</f>
        <v>0.25</v>
      </c>
      <c r="F21" s="26">
        <f>B21</f>
        <v>0.25</v>
      </c>
      <c r="G21" s="121">
        <f>B21</f>
        <v>0.25</v>
      </c>
      <c r="I21" s="310" t="s">
        <v>326</v>
      </c>
    </row>
    <row r="22" spans="1:10" ht="15.75" thickBot="1" x14ac:dyDescent="0.3">
      <c r="A22" s="119" t="s">
        <v>47</v>
      </c>
      <c r="B22" s="92">
        <f>(B20-B19-B14)*B21</f>
        <v>0</v>
      </c>
      <c r="C22" s="92">
        <f t="shared" ref="C22:F22" si="4">(C20-C19-C14)*C21</f>
        <v>0</v>
      </c>
      <c r="D22" s="92">
        <f t="shared" si="4"/>
        <v>0</v>
      </c>
      <c r="E22" s="92">
        <f t="shared" si="4"/>
        <v>0</v>
      </c>
      <c r="F22" s="92">
        <f t="shared" si="4"/>
        <v>0</v>
      </c>
      <c r="G22" s="122">
        <f>SUM(B22:F22)</f>
        <v>0</v>
      </c>
      <c r="I22" s="308"/>
    </row>
    <row r="23" spans="1:10" ht="15.75" thickBot="1" x14ac:dyDescent="0.3">
      <c r="A23" s="123" t="s">
        <v>48</v>
      </c>
      <c r="B23" s="124">
        <f t="shared" ref="B23:F23" si="5">B22+B20</f>
        <v>0</v>
      </c>
      <c r="C23" s="124">
        <f t="shared" si="5"/>
        <v>0</v>
      </c>
      <c r="D23" s="124">
        <f t="shared" si="5"/>
        <v>0</v>
      </c>
      <c r="E23" s="124">
        <f t="shared" si="5"/>
        <v>0</v>
      </c>
      <c r="F23" s="124">
        <f t="shared" si="5"/>
        <v>0</v>
      </c>
      <c r="G23" s="125">
        <f>SUM(B23:F23)</f>
        <v>0</v>
      </c>
      <c r="I23" s="309">
        <f>+B9-G23</f>
        <v>0</v>
      </c>
      <c r="J23" s="310" t="s">
        <v>327</v>
      </c>
    </row>
    <row r="24" spans="1:10" ht="15.75" thickBot="1" x14ac:dyDescent="0.3">
      <c r="A24" s="27"/>
      <c r="B24" s="84"/>
      <c r="C24" s="84"/>
      <c r="D24" s="84"/>
      <c r="E24" s="84"/>
      <c r="F24" s="84"/>
      <c r="G24" s="85"/>
      <c r="I24" s="308"/>
    </row>
    <row r="25" spans="1:10" ht="15.75" thickBot="1" x14ac:dyDescent="0.3">
      <c r="A25" s="34" t="s">
        <v>240</v>
      </c>
      <c r="B25" s="93"/>
      <c r="D25" s="94" t="s">
        <v>149</v>
      </c>
      <c r="E25" s="95"/>
      <c r="F25" s="93"/>
      <c r="G25" s="85"/>
      <c r="I25" s="308"/>
    </row>
    <row r="26" spans="1:10" ht="15.75" x14ac:dyDescent="0.25">
      <c r="A26" s="18" t="s">
        <v>315</v>
      </c>
      <c r="B26" s="96"/>
      <c r="C26" s="96"/>
      <c r="D26" s="96"/>
      <c r="E26" s="96"/>
      <c r="F26" s="96"/>
      <c r="G26" s="97"/>
    </row>
    <row r="27" spans="1:10" x14ac:dyDescent="0.25">
      <c r="A27" s="305" t="s">
        <v>322</v>
      </c>
      <c r="B27" s="306" t="s">
        <v>0</v>
      </c>
      <c r="C27" s="306" t="s">
        <v>1</v>
      </c>
      <c r="D27" s="306" t="s">
        <v>2</v>
      </c>
      <c r="E27" s="306" t="s">
        <v>3</v>
      </c>
      <c r="F27" s="89" t="s">
        <v>4</v>
      </c>
      <c r="G27" s="307" t="s">
        <v>5</v>
      </c>
    </row>
    <row r="28" spans="1:10" ht="15.75" x14ac:dyDescent="0.25">
      <c r="A28" s="311" t="s">
        <v>324</v>
      </c>
      <c r="B28" s="312">
        <f>+'Salary Working'!I10+'Salary Working'!I11+'Salary Working'!I12</f>
        <v>67847.911355001736</v>
      </c>
      <c r="C28" s="312">
        <f>+'Salary Working'!I13+'Salary Working'!I14</f>
        <v>72494.445026981237</v>
      </c>
      <c r="D28" s="312"/>
      <c r="E28" s="312"/>
      <c r="F28" s="313"/>
      <c r="G28" s="314">
        <f>SUM(B28:F28)</f>
        <v>140342.35638198297</v>
      </c>
    </row>
    <row r="29" spans="1:10" ht="15.75" x14ac:dyDescent="0.25">
      <c r="A29" s="301"/>
      <c r="B29" s="302"/>
      <c r="C29" s="302"/>
      <c r="D29" s="302"/>
      <c r="E29" s="302"/>
      <c r="F29" s="302"/>
      <c r="G29" s="303">
        <f>SUM(B29:F29)</f>
        <v>0</v>
      </c>
    </row>
    <row r="30" spans="1:10" x14ac:dyDescent="0.25">
      <c r="A30" s="3" t="s">
        <v>44</v>
      </c>
      <c r="B30" s="89" t="s">
        <v>0</v>
      </c>
      <c r="C30" s="89" t="s">
        <v>1</v>
      </c>
      <c r="D30" s="89" t="s">
        <v>2</v>
      </c>
      <c r="E30" s="89" t="s">
        <v>3</v>
      </c>
      <c r="F30" s="89" t="s">
        <v>4</v>
      </c>
      <c r="G30" s="98" t="s">
        <v>5</v>
      </c>
      <c r="H30" s="90"/>
    </row>
    <row r="31" spans="1:10" x14ac:dyDescent="0.25">
      <c r="A31" s="5" t="s">
        <v>264</v>
      </c>
      <c r="B31" s="92"/>
      <c r="C31" s="92"/>
      <c r="D31" s="92"/>
      <c r="E31" s="92"/>
      <c r="F31" s="92"/>
      <c r="G31" s="99">
        <f>SUM(B31:F31)</f>
        <v>0</v>
      </c>
    </row>
    <row r="32" spans="1:10" x14ac:dyDescent="0.25">
      <c r="A32" s="5"/>
      <c r="B32" s="182"/>
      <c r="C32" s="100"/>
      <c r="D32" s="100"/>
      <c r="E32" s="100"/>
      <c r="F32" s="100"/>
      <c r="G32" s="99">
        <f t="shared" ref="G32:G36" si="6">SUM(B32:F32)</f>
        <v>0</v>
      </c>
    </row>
    <row r="33" spans="1:7" x14ac:dyDescent="0.25">
      <c r="A33" s="4"/>
      <c r="B33" s="101"/>
      <c r="C33" s="101"/>
      <c r="D33" s="101"/>
      <c r="E33" s="101"/>
      <c r="F33" s="101"/>
      <c r="G33" s="99">
        <f t="shared" si="6"/>
        <v>0</v>
      </c>
    </row>
    <row r="34" spans="1:7" x14ac:dyDescent="0.25">
      <c r="A34" s="4"/>
      <c r="B34" s="101"/>
      <c r="C34" s="101"/>
      <c r="D34" s="101"/>
      <c r="E34" s="101"/>
      <c r="F34" s="101"/>
      <c r="G34" s="99">
        <f t="shared" si="6"/>
        <v>0</v>
      </c>
    </row>
    <row r="35" spans="1:7" x14ac:dyDescent="0.25">
      <c r="A35" s="4"/>
      <c r="B35" s="101"/>
      <c r="C35" s="101"/>
      <c r="D35" s="101"/>
      <c r="E35" s="101"/>
      <c r="F35" s="101"/>
      <c r="G35" s="99">
        <f t="shared" si="6"/>
        <v>0</v>
      </c>
    </row>
    <row r="36" spans="1:7" x14ac:dyDescent="0.25">
      <c r="A36" s="4"/>
      <c r="B36" s="92"/>
      <c r="C36" s="92"/>
      <c r="D36" s="92"/>
      <c r="E36" s="92"/>
      <c r="F36" s="92"/>
      <c r="G36" s="99">
        <f t="shared" si="6"/>
        <v>0</v>
      </c>
    </row>
    <row r="37" spans="1:7" x14ac:dyDescent="0.25">
      <c r="A37" s="1" t="s">
        <v>5</v>
      </c>
      <c r="B37" s="89">
        <f>SUM(B31:B36)</f>
        <v>0</v>
      </c>
      <c r="C37" s="89">
        <f t="shared" ref="C37:F37" si="7">SUM(C31:C36)</f>
        <v>0</v>
      </c>
      <c r="D37" s="89">
        <f t="shared" si="7"/>
        <v>0</v>
      </c>
      <c r="E37" s="89">
        <f t="shared" si="7"/>
        <v>0</v>
      </c>
      <c r="F37" s="89">
        <f t="shared" si="7"/>
        <v>0</v>
      </c>
      <c r="G37" s="89">
        <f>SUM(G31:G36)</f>
        <v>0</v>
      </c>
    </row>
    <row r="38" spans="1:7" x14ac:dyDescent="0.25">
      <c r="A38" s="266"/>
      <c r="B38" s="267"/>
      <c r="C38" s="267"/>
      <c r="D38" s="267"/>
      <c r="E38" s="267"/>
      <c r="F38" s="267"/>
      <c r="G38" s="267"/>
    </row>
    <row r="39" spans="1:7" x14ac:dyDescent="0.25">
      <c r="A39" s="269"/>
      <c r="B39" s="270"/>
      <c r="C39" s="270"/>
      <c r="D39" s="270"/>
      <c r="E39" s="270"/>
      <c r="F39" s="270"/>
      <c r="G39" s="270"/>
    </row>
    <row r="40" spans="1:7" ht="15.75" x14ac:dyDescent="0.25">
      <c r="A40" s="21" t="s">
        <v>259</v>
      </c>
      <c r="B40" s="96"/>
      <c r="C40" s="96"/>
      <c r="D40" s="84"/>
      <c r="E40" s="84"/>
      <c r="F40" s="84"/>
      <c r="G40" s="85"/>
    </row>
    <row r="41" spans="1:7" x14ac:dyDescent="0.25">
      <c r="A41" s="1" t="s">
        <v>6</v>
      </c>
      <c r="B41" s="89" t="s">
        <v>0</v>
      </c>
      <c r="C41" s="89" t="s">
        <v>1</v>
      </c>
      <c r="D41" s="89" t="s">
        <v>2</v>
      </c>
      <c r="E41" s="89" t="s">
        <v>3</v>
      </c>
      <c r="F41" s="89" t="s">
        <v>4</v>
      </c>
      <c r="G41" s="98" t="s">
        <v>5</v>
      </c>
    </row>
    <row r="42" spans="1:7" x14ac:dyDescent="0.25">
      <c r="A42" s="6"/>
      <c r="B42" s="92"/>
      <c r="C42" s="92"/>
      <c r="D42" s="92"/>
      <c r="E42" s="92"/>
      <c r="F42" s="92"/>
      <c r="G42" s="99">
        <f t="shared" ref="G42:G45" si="8">SUM(B42:F42)</f>
        <v>0</v>
      </c>
    </row>
    <row r="43" spans="1:7" x14ac:dyDescent="0.25">
      <c r="A43" s="7"/>
      <c r="B43" s="92"/>
      <c r="C43" s="92"/>
      <c r="D43" s="92"/>
      <c r="E43" s="92"/>
      <c r="F43" s="92"/>
      <c r="G43" s="99">
        <f t="shared" si="8"/>
        <v>0</v>
      </c>
    </row>
    <row r="44" spans="1:7" x14ac:dyDescent="0.25">
      <c r="A44" s="8"/>
      <c r="B44" s="92"/>
      <c r="C44" s="92"/>
      <c r="D44" s="92"/>
      <c r="E44" s="92"/>
      <c r="F44" s="92"/>
      <c r="G44" s="99">
        <f t="shared" si="8"/>
        <v>0</v>
      </c>
    </row>
    <row r="45" spans="1:7" x14ac:dyDescent="0.25">
      <c r="A45" s="9"/>
      <c r="B45" s="92"/>
      <c r="C45" s="92"/>
      <c r="D45" s="92"/>
      <c r="E45" s="92"/>
      <c r="F45" s="92"/>
      <c r="G45" s="99">
        <f t="shared" si="8"/>
        <v>0</v>
      </c>
    </row>
    <row r="46" spans="1:7" x14ac:dyDescent="0.25">
      <c r="A46" s="1" t="s">
        <v>5</v>
      </c>
      <c r="B46" s="89">
        <f>SUM(B42:B45)</f>
        <v>0</v>
      </c>
      <c r="C46" s="89">
        <f>SUM(C42:C45)</f>
        <v>0</v>
      </c>
      <c r="D46" s="89">
        <f>SUM(D42:D45)</f>
        <v>0</v>
      </c>
      <c r="E46" s="89">
        <f>SUM(E42:E45)</f>
        <v>0</v>
      </c>
      <c r="F46" s="89">
        <f>SUM(F42:F45)</f>
        <v>0</v>
      </c>
      <c r="G46" s="98">
        <f>SUM(B46:F46)</f>
        <v>0</v>
      </c>
    </row>
    <row r="47" spans="1:7" x14ac:dyDescent="0.25">
      <c r="A47" s="266"/>
      <c r="B47" s="267"/>
      <c r="C47" s="267"/>
      <c r="D47" s="267"/>
      <c r="E47" s="267"/>
      <c r="F47" s="267"/>
      <c r="G47" s="268"/>
    </row>
    <row r="48" spans="1:7" x14ac:dyDescent="0.25">
      <c r="A48" s="269"/>
      <c r="B48" s="270"/>
      <c r="C48" s="270"/>
      <c r="D48" s="270"/>
      <c r="E48" s="270"/>
      <c r="F48" s="270"/>
      <c r="G48" s="271"/>
    </row>
    <row r="49" spans="1:8" ht="15.75" x14ac:dyDescent="0.25">
      <c r="A49" s="21" t="s">
        <v>260</v>
      </c>
      <c r="B49" s="96"/>
      <c r="C49" s="96"/>
      <c r="D49" s="84"/>
      <c r="E49" s="84"/>
      <c r="F49" s="84"/>
      <c r="G49" s="85"/>
    </row>
    <row r="50" spans="1:8" x14ac:dyDescent="0.25">
      <c r="A50" s="1" t="s">
        <v>6</v>
      </c>
      <c r="B50" s="89" t="s">
        <v>0</v>
      </c>
      <c r="C50" s="89" t="s">
        <v>1</v>
      </c>
      <c r="D50" s="89" t="s">
        <v>2</v>
      </c>
      <c r="E50" s="89" t="s">
        <v>3</v>
      </c>
      <c r="F50" s="89" t="s">
        <v>4</v>
      </c>
      <c r="G50" s="98" t="s">
        <v>5</v>
      </c>
    </row>
    <row r="51" spans="1:8" x14ac:dyDescent="0.25">
      <c r="A51" s="6"/>
      <c r="B51" s="92"/>
      <c r="C51" s="92"/>
      <c r="D51" s="92"/>
      <c r="E51" s="92"/>
      <c r="F51" s="92"/>
      <c r="G51" s="99">
        <f t="shared" ref="G51:G54" si="9">SUM(B51:F51)</f>
        <v>0</v>
      </c>
    </row>
    <row r="52" spans="1:8" x14ac:dyDescent="0.25">
      <c r="A52" s="7"/>
      <c r="B52" s="92"/>
      <c r="C52" s="92"/>
      <c r="D52" s="92"/>
      <c r="E52" s="92"/>
      <c r="F52" s="92"/>
      <c r="G52" s="99">
        <f t="shared" si="9"/>
        <v>0</v>
      </c>
    </row>
    <row r="53" spans="1:8" x14ac:dyDescent="0.25">
      <c r="A53" s="8"/>
      <c r="B53" s="92"/>
      <c r="C53" s="92"/>
      <c r="D53" s="92"/>
      <c r="E53" s="92"/>
      <c r="F53" s="92"/>
      <c r="G53" s="99">
        <f t="shared" si="9"/>
        <v>0</v>
      </c>
    </row>
    <row r="54" spans="1:8" x14ac:dyDescent="0.25">
      <c r="A54" s="9"/>
      <c r="B54" s="92"/>
      <c r="C54" s="92"/>
      <c r="D54" s="92"/>
      <c r="E54" s="92"/>
      <c r="F54" s="92"/>
      <c r="G54" s="99">
        <f t="shared" si="9"/>
        <v>0</v>
      </c>
    </row>
    <row r="55" spans="1:8" x14ac:dyDescent="0.25">
      <c r="A55" s="1" t="s">
        <v>5</v>
      </c>
      <c r="B55" s="89">
        <f>SUM(B51:B54)</f>
        <v>0</v>
      </c>
      <c r="C55" s="89">
        <f>SUM(C51:C54)</f>
        <v>0</v>
      </c>
      <c r="D55" s="89">
        <f>SUM(D51:D54)</f>
        <v>0</v>
      </c>
      <c r="E55" s="89">
        <f>SUM(E51:E54)</f>
        <v>0</v>
      </c>
      <c r="F55" s="89">
        <f>SUM(F51:F54)</f>
        <v>0</v>
      </c>
      <c r="G55" s="98">
        <f>SUM(B55:F55)</f>
        <v>0</v>
      </c>
    </row>
    <row r="56" spans="1:8" x14ac:dyDescent="0.25">
      <c r="A56" s="27"/>
      <c r="B56" s="84"/>
      <c r="C56" s="84"/>
      <c r="D56" s="84"/>
      <c r="E56" s="84"/>
      <c r="F56" s="84"/>
      <c r="G56" s="85"/>
    </row>
    <row r="57" spans="1:8" ht="15.75" x14ac:dyDescent="0.25">
      <c r="A57" s="21" t="s">
        <v>49</v>
      </c>
      <c r="B57" s="96"/>
      <c r="C57" s="96"/>
      <c r="D57" s="84"/>
      <c r="E57" s="84"/>
      <c r="F57" s="84"/>
      <c r="G57" s="85"/>
    </row>
    <row r="58" spans="1:8" x14ac:dyDescent="0.25">
      <c r="A58" s="1" t="s">
        <v>6</v>
      </c>
      <c r="B58" s="89" t="s">
        <v>0</v>
      </c>
      <c r="C58" s="89" t="s">
        <v>1</v>
      </c>
      <c r="D58" s="89" t="s">
        <v>2</v>
      </c>
      <c r="E58" s="89" t="s">
        <v>3</v>
      </c>
      <c r="F58" s="89" t="s">
        <v>4</v>
      </c>
      <c r="G58" s="98" t="s">
        <v>5</v>
      </c>
      <c r="H58" s="90"/>
    </row>
    <row r="59" spans="1:8" x14ac:dyDescent="0.25">
      <c r="A59" s="6"/>
      <c r="B59" s="92"/>
      <c r="C59" s="92"/>
      <c r="D59" s="92"/>
      <c r="E59" s="92"/>
      <c r="F59" s="92"/>
      <c r="G59" s="99">
        <f t="shared" ref="G59:G66" si="10">SUM(B59:F59)</f>
        <v>0</v>
      </c>
    </row>
    <row r="60" spans="1:8" x14ac:dyDescent="0.25">
      <c r="A60" s="7"/>
      <c r="B60" s="92"/>
      <c r="C60" s="92"/>
      <c r="D60" s="92"/>
      <c r="E60" s="92"/>
      <c r="F60" s="92"/>
      <c r="G60" s="99">
        <f t="shared" si="10"/>
        <v>0</v>
      </c>
    </row>
    <row r="61" spans="1:8" x14ac:dyDescent="0.25">
      <c r="A61" s="8"/>
      <c r="B61" s="92"/>
      <c r="C61" s="92"/>
      <c r="D61" s="92"/>
      <c r="E61" s="92"/>
      <c r="F61" s="92"/>
      <c r="G61" s="99">
        <f t="shared" si="10"/>
        <v>0</v>
      </c>
    </row>
    <row r="62" spans="1:8" x14ac:dyDescent="0.25">
      <c r="A62" s="8"/>
      <c r="B62" s="92"/>
      <c r="C62" s="92"/>
      <c r="D62" s="92"/>
      <c r="E62" s="92"/>
      <c r="F62" s="92"/>
      <c r="G62" s="99">
        <f t="shared" si="10"/>
        <v>0</v>
      </c>
    </row>
    <row r="63" spans="1:8" x14ac:dyDescent="0.25">
      <c r="A63" s="9"/>
      <c r="B63" s="92"/>
      <c r="C63" s="92"/>
      <c r="D63" s="92"/>
      <c r="E63" s="92"/>
      <c r="F63" s="92"/>
      <c r="G63" s="99">
        <f t="shared" si="10"/>
        <v>0</v>
      </c>
    </row>
    <row r="64" spans="1:8" x14ac:dyDescent="0.25">
      <c r="A64" s="9"/>
      <c r="B64" s="92"/>
      <c r="C64" s="92"/>
      <c r="D64" s="92"/>
      <c r="E64" s="92"/>
      <c r="F64" s="92"/>
      <c r="G64" s="99">
        <f t="shared" si="10"/>
        <v>0</v>
      </c>
    </row>
    <row r="65" spans="1:9" x14ac:dyDescent="0.25">
      <c r="A65" s="9"/>
      <c r="B65" s="92"/>
      <c r="C65" s="92"/>
      <c r="D65" s="92"/>
      <c r="E65" s="92"/>
      <c r="F65" s="92"/>
      <c r="G65" s="99">
        <f t="shared" si="10"/>
        <v>0</v>
      </c>
    </row>
    <row r="66" spans="1:9" x14ac:dyDescent="0.25">
      <c r="A66" s="9"/>
      <c r="B66" s="92"/>
      <c r="C66" s="92"/>
      <c r="D66" s="92"/>
      <c r="E66" s="92"/>
      <c r="F66" s="92"/>
      <c r="G66" s="99">
        <f t="shared" si="10"/>
        <v>0</v>
      </c>
      <c r="I66" s="265"/>
    </row>
    <row r="67" spans="1:9" x14ac:dyDescent="0.25">
      <c r="A67" s="1" t="s">
        <v>5</v>
      </c>
      <c r="B67" s="89">
        <f>SUM(B59:B66)</f>
        <v>0</v>
      </c>
      <c r="C67" s="89">
        <f>SUM(C59:C66)</f>
        <v>0</v>
      </c>
      <c r="D67" s="89">
        <f>SUM(D59:D66)</f>
        <v>0</v>
      </c>
      <c r="E67" s="89">
        <f>SUM(E59:E66)</f>
        <v>0</v>
      </c>
      <c r="F67" s="89">
        <f>SUM(F59:F66)</f>
        <v>0</v>
      </c>
      <c r="G67" s="98">
        <f>SUM(B67:F67)</f>
        <v>0</v>
      </c>
    </row>
    <row r="68" spans="1:9" x14ac:dyDescent="0.25">
      <c r="A68" s="28"/>
      <c r="B68" s="84"/>
      <c r="C68" s="84"/>
      <c r="D68" s="84"/>
      <c r="E68" s="84"/>
      <c r="F68" s="84"/>
      <c r="G68" s="85"/>
    </row>
    <row r="69" spans="1:9" x14ac:dyDescent="0.25">
      <c r="A69" s="28"/>
      <c r="B69" s="84"/>
      <c r="C69" s="84"/>
      <c r="D69" s="84"/>
      <c r="E69" s="84"/>
      <c r="F69" s="84"/>
      <c r="G69" s="85"/>
    </row>
    <row r="70" spans="1:9" ht="15.75" x14ac:dyDescent="0.25">
      <c r="A70" s="21" t="s">
        <v>143</v>
      </c>
      <c r="B70" s="96"/>
      <c r="C70" s="96"/>
      <c r="D70" s="96"/>
      <c r="E70" s="96"/>
      <c r="F70" s="84"/>
      <c r="G70" s="85"/>
    </row>
    <row r="71" spans="1:9" x14ac:dyDescent="0.25">
      <c r="A71" s="1" t="s">
        <v>7</v>
      </c>
      <c r="B71" s="89" t="s">
        <v>0</v>
      </c>
      <c r="C71" s="89" t="s">
        <v>1</v>
      </c>
      <c r="D71" s="89" t="s">
        <v>2</v>
      </c>
      <c r="E71" s="89" t="s">
        <v>3</v>
      </c>
      <c r="F71" s="89" t="s">
        <v>4</v>
      </c>
      <c r="G71" s="98" t="s">
        <v>5</v>
      </c>
      <c r="H71" s="90"/>
    </row>
    <row r="72" spans="1:9" x14ac:dyDescent="0.25">
      <c r="A72" s="25"/>
      <c r="B72" s="102"/>
      <c r="C72" s="103"/>
      <c r="D72" s="103"/>
      <c r="E72" s="103"/>
      <c r="F72" s="103"/>
      <c r="G72" s="99">
        <f t="shared" ref="G72:G74" si="11">SUM(B72:F72)</f>
        <v>0</v>
      </c>
    </row>
    <row r="73" spans="1:9" x14ac:dyDescent="0.25">
      <c r="A73" s="25"/>
      <c r="B73" s="102"/>
      <c r="C73" s="103"/>
      <c r="D73" s="103"/>
      <c r="E73" s="103"/>
      <c r="F73" s="103"/>
      <c r="G73" s="99">
        <f t="shared" si="11"/>
        <v>0</v>
      </c>
    </row>
    <row r="74" spans="1:9" x14ac:dyDescent="0.25">
      <c r="A74" s="8"/>
      <c r="B74" s="104"/>
      <c r="C74" s="104"/>
      <c r="D74" s="104"/>
      <c r="E74" s="104"/>
      <c r="F74" s="104"/>
      <c r="G74" s="99">
        <f t="shared" si="11"/>
        <v>0</v>
      </c>
      <c r="I74" s="265"/>
    </row>
    <row r="75" spans="1:9" x14ac:dyDescent="0.25">
      <c r="A75" s="1" t="s">
        <v>5</v>
      </c>
      <c r="B75" s="89">
        <f>SUM(B72:B74)</f>
        <v>0</v>
      </c>
      <c r="C75" s="89">
        <f>SUM(C72:C74)</f>
        <v>0</v>
      </c>
      <c r="D75" s="89">
        <f>SUM(D72:D74)</f>
        <v>0</v>
      </c>
      <c r="E75" s="89">
        <f>SUM(E72:E74)</f>
        <v>0</v>
      </c>
      <c r="F75" s="89">
        <f>SUM(F72:F74)</f>
        <v>0</v>
      </c>
      <c r="G75" s="98">
        <f>SUM(B75:F75)</f>
        <v>0</v>
      </c>
    </row>
    <row r="76" spans="1:9" x14ac:dyDescent="0.25">
      <c r="A76" s="28"/>
      <c r="B76" s="84"/>
      <c r="C76" s="84"/>
      <c r="D76" s="84"/>
      <c r="E76" s="84"/>
      <c r="F76" s="84"/>
      <c r="G76" s="85"/>
    </row>
    <row r="77" spans="1:9" x14ac:dyDescent="0.25">
      <c r="A77" s="28"/>
      <c r="B77" s="84"/>
      <c r="C77" s="84"/>
      <c r="D77" s="84"/>
      <c r="E77" s="84"/>
      <c r="F77" s="84"/>
      <c r="G77" s="85"/>
    </row>
    <row r="78" spans="1:9" ht="15.75" x14ac:dyDescent="0.25">
      <c r="A78" s="21" t="s">
        <v>144</v>
      </c>
      <c r="B78" s="96"/>
      <c r="C78" s="96"/>
      <c r="D78" s="96"/>
      <c r="E78" s="96"/>
      <c r="F78" s="84"/>
      <c r="G78" s="85"/>
    </row>
    <row r="79" spans="1:9" x14ac:dyDescent="0.25">
      <c r="A79" s="1" t="s">
        <v>7</v>
      </c>
      <c r="B79" s="89" t="s">
        <v>0</v>
      </c>
      <c r="C79" s="89" t="s">
        <v>1</v>
      </c>
      <c r="D79" s="89" t="s">
        <v>2</v>
      </c>
      <c r="E79" s="89" t="s">
        <v>3</v>
      </c>
      <c r="F79" s="89" t="s">
        <v>4</v>
      </c>
      <c r="G79" s="98" t="s">
        <v>5</v>
      </c>
      <c r="H79" s="90"/>
    </row>
    <row r="80" spans="1:9" x14ac:dyDescent="0.25">
      <c r="A80" s="6"/>
      <c r="B80" s="104"/>
      <c r="C80" s="104"/>
      <c r="D80" s="104"/>
      <c r="E80" s="104"/>
      <c r="F80" s="104"/>
      <c r="G80" s="99">
        <f t="shared" ref="G80:G82" si="12">SUM(B80:F80)</f>
        <v>0</v>
      </c>
    </row>
    <row r="81" spans="1:9" x14ac:dyDescent="0.25">
      <c r="A81" s="7"/>
      <c r="B81" s="104"/>
      <c r="C81" s="103"/>
      <c r="D81" s="103"/>
      <c r="E81" s="103"/>
      <c r="F81" s="103"/>
      <c r="G81" s="99">
        <f t="shared" si="12"/>
        <v>0</v>
      </c>
    </row>
    <row r="82" spans="1:9" x14ac:dyDescent="0.25">
      <c r="A82" s="7"/>
      <c r="B82" s="104"/>
      <c r="C82" s="104"/>
      <c r="D82" s="104"/>
      <c r="E82" s="104"/>
      <c r="F82" s="104"/>
      <c r="G82" s="99">
        <f t="shared" si="12"/>
        <v>0</v>
      </c>
      <c r="I82" s="265"/>
    </row>
    <row r="83" spans="1:9" x14ac:dyDescent="0.25">
      <c r="A83" s="1" t="s">
        <v>5</v>
      </c>
      <c r="B83" s="105">
        <f>SUM(B80:B82)</f>
        <v>0</v>
      </c>
      <c r="C83" s="89">
        <f>SUM(C80:C82)</f>
        <v>0</v>
      </c>
      <c r="D83" s="89">
        <f>SUM(D80:D82)</f>
        <v>0</v>
      </c>
      <c r="E83" s="89">
        <f>SUM(E80:E82)</f>
        <v>0</v>
      </c>
      <c r="F83" s="89">
        <f>SUM(F80:F82)</f>
        <v>0</v>
      </c>
      <c r="G83" s="98">
        <f>SUM(B83:F83)</f>
        <v>0</v>
      </c>
    </row>
    <row r="84" spans="1:9" x14ac:dyDescent="0.25">
      <c r="A84" s="28"/>
      <c r="B84" s="84"/>
      <c r="C84" s="84"/>
      <c r="D84" s="84"/>
      <c r="E84" s="84"/>
      <c r="F84" s="84"/>
      <c r="G84" s="85"/>
    </row>
    <row r="85" spans="1:9" x14ac:dyDescent="0.25">
      <c r="A85" s="28"/>
      <c r="B85" s="84"/>
      <c r="C85" s="84"/>
      <c r="D85" s="84"/>
      <c r="E85" s="84"/>
      <c r="F85" s="84"/>
      <c r="G85" s="85"/>
    </row>
    <row r="86" spans="1:9" ht="15.75" x14ac:dyDescent="0.25">
      <c r="A86" s="21" t="s">
        <v>145</v>
      </c>
      <c r="B86" s="96"/>
      <c r="C86" s="96"/>
      <c r="D86" s="84"/>
      <c r="E86" s="84"/>
      <c r="F86" s="84"/>
      <c r="G86" s="85"/>
    </row>
    <row r="87" spans="1:9" x14ac:dyDescent="0.25">
      <c r="A87" s="1" t="s">
        <v>7</v>
      </c>
      <c r="B87" s="89" t="s">
        <v>0</v>
      </c>
      <c r="C87" s="89" t="s">
        <v>1</v>
      </c>
      <c r="D87" s="89" t="s">
        <v>2</v>
      </c>
      <c r="E87" s="89" t="s">
        <v>3</v>
      </c>
      <c r="F87" s="89" t="s">
        <v>4</v>
      </c>
      <c r="G87" s="98" t="s">
        <v>5</v>
      </c>
      <c r="H87" s="90"/>
    </row>
    <row r="88" spans="1:9" x14ac:dyDescent="0.25">
      <c r="A88" s="6"/>
      <c r="B88" s="104"/>
      <c r="C88" s="103"/>
      <c r="D88" s="103"/>
      <c r="E88" s="103"/>
      <c r="F88" s="103"/>
      <c r="G88" s="99">
        <f t="shared" ref="G88:G92" si="13">SUM(B88:F88)</f>
        <v>0</v>
      </c>
    </row>
    <row r="89" spans="1:9" x14ac:dyDescent="0.25">
      <c r="A89" s="6"/>
      <c r="B89" s="104"/>
      <c r="C89" s="104"/>
      <c r="D89" s="104"/>
      <c r="E89" s="104"/>
      <c r="F89" s="104"/>
      <c r="G89" s="99">
        <f t="shared" si="13"/>
        <v>0</v>
      </c>
    </row>
    <row r="90" spans="1:9" x14ac:dyDescent="0.25">
      <c r="A90" s="6"/>
      <c r="B90" s="104"/>
      <c r="C90" s="104"/>
      <c r="D90" s="104"/>
      <c r="E90" s="104"/>
      <c r="F90" s="104"/>
      <c r="G90" s="99">
        <f t="shared" si="13"/>
        <v>0</v>
      </c>
    </row>
    <row r="91" spans="1:9" x14ac:dyDescent="0.25">
      <c r="A91" s="6"/>
      <c r="B91" s="104"/>
      <c r="C91" s="104"/>
      <c r="D91" s="104"/>
      <c r="E91" s="104"/>
      <c r="F91" s="104"/>
      <c r="G91" s="99">
        <f t="shared" si="13"/>
        <v>0</v>
      </c>
      <c r="I91" s="265"/>
    </row>
    <row r="92" spans="1:9" x14ac:dyDescent="0.25">
      <c r="A92" s="6"/>
      <c r="B92" s="106"/>
      <c r="C92" s="106"/>
      <c r="D92" s="106"/>
      <c r="E92" s="106"/>
      <c r="F92" s="106"/>
      <c r="G92" s="99">
        <f t="shared" si="13"/>
        <v>0</v>
      </c>
    </row>
    <row r="93" spans="1:9" x14ac:dyDescent="0.25">
      <c r="A93" s="1" t="s">
        <v>5</v>
      </c>
      <c r="B93" s="105">
        <f>SUM(B88:B92)</f>
        <v>0</v>
      </c>
      <c r="C93" s="89">
        <f>SUM(C88:C92)</f>
        <v>0</v>
      </c>
      <c r="D93" s="89">
        <f>SUM(D88:D92)</f>
        <v>0</v>
      </c>
      <c r="E93" s="89">
        <f>SUM(E88:E92)</f>
        <v>0</v>
      </c>
      <c r="F93" s="89">
        <f>SUM(F88:F92)</f>
        <v>0</v>
      </c>
      <c r="G93" s="98">
        <f>SUM(B93:F93)</f>
        <v>0</v>
      </c>
    </row>
    <row r="94" spans="1:9" x14ac:dyDescent="0.25">
      <c r="A94" s="28"/>
      <c r="B94" s="84"/>
      <c r="C94" s="84"/>
      <c r="D94" s="84"/>
      <c r="E94" s="84"/>
      <c r="F94" s="84"/>
      <c r="G94" s="85"/>
    </row>
    <row r="95" spans="1:9" ht="15.75" x14ac:dyDescent="0.25">
      <c r="A95" s="21" t="s">
        <v>146</v>
      </c>
      <c r="B95" s="96"/>
      <c r="C95" s="96"/>
      <c r="D95" s="84"/>
      <c r="E95" s="84"/>
      <c r="F95" s="84"/>
      <c r="G95" s="85"/>
    </row>
    <row r="96" spans="1:9" x14ac:dyDescent="0.25">
      <c r="A96" s="1" t="s">
        <v>7</v>
      </c>
      <c r="B96" s="89" t="s">
        <v>0</v>
      </c>
      <c r="C96" s="89" t="s">
        <v>1</v>
      </c>
      <c r="D96" s="89" t="s">
        <v>2</v>
      </c>
      <c r="E96" s="89" t="s">
        <v>3</v>
      </c>
      <c r="F96" s="89" t="s">
        <v>4</v>
      </c>
      <c r="G96" s="98" t="s">
        <v>5</v>
      </c>
      <c r="H96" s="90"/>
    </row>
    <row r="97" spans="1:32" x14ac:dyDescent="0.25">
      <c r="A97" s="10"/>
      <c r="B97" s="103"/>
      <c r="C97" s="104"/>
      <c r="D97" s="104"/>
      <c r="E97" s="104"/>
      <c r="F97" s="104"/>
      <c r="G97" s="99">
        <f t="shared" ref="G97:G100" si="14">SUM(B97:F97)</f>
        <v>0</v>
      </c>
    </row>
    <row r="98" spans="1:32" x14ac:dyDescent="0.25">
      <c r="A98" s="10"/>
      <c r="B98" s="103"/>
      <c r="C98" s="104"/>
      <c r="D98" s="104"/>
      <c r="E98" s="104"/>
      <c r="F98" s="104"/>
      <c r="G98" s="99">
        <f t="shared" si="14"/>
        <v>0</v>
      </c>
    </row>
    <row r="99" spans="1:32" x14ac:dyDescent="0.25">
      <c r="A99" s="10"/>
      <c r="B99" s="103"/>
      <c r="C99" s="103"/>
      <c r="D99" s="103"/>
      <c r="E99" s="103"/>
      <c r="F99" s="103"/>
      <c r="G99" s="99">
        <f t="shared" si="14"/>
        <v>0</v>
      </c>
    </row>
    <row r="100" spans="1:32" x14ac:dyDescent="0.25">
      <c r="A100" s="11"/>
      <c r="B100" s="92"/>
      <c r="C100" s="92"/>
      <c r="D100" s="92"/>
      <c r="E100" s="92"/>
      <c r="F100" s="92"/>
      <c r="G100" s="99">
        <f t="shared" si="14"/>
        <v>0</v>
      </c>
    </row>
    <row r="101" spans="1:32" x14ac:dyDescent="0.25">
      <c r="A101" s="1" t="s">
        <v>5</v>
      </c>
      <c r="B101" s="89">
        <f>SUM(B97:B100)</f>
        <v>0</v>
      </c>
      <c r="C101" s="89">
        <f>SUM(C97:C100)</f>
        <v>0</v>
      </c>
      <c r="D101" s="89">
        <f>SUM(D97:D100)</f>
        <v>0</v>
      </c>
      <c r="E101" s="89">
        <f>SUM(E97:E100)</f>
        <v>0</v>
      </c>
      <c r="F101" s="89">
        <f>SUM(F97:F100)</f>
        <v>0</v>
      </c>
      <c r="G101" s="98">
        <f>SUM(B101:F101)</f>
        <v>0</v>
      </c>
    </row>
    <row r="102" spans="1:32" x14ac:dyDescent="0.25">
      <c r="A102" s="27"/>
      <c r="B102" s="78"/>
      <c r="C102" s="78"/>
      <c r="D102" s="78"/>
      <c r="E102" s="78"/>
      <c r="F102" s="78"/>
      <c r="G102" s="79"/>
    </row>
    <row r="103" spans="1:32" ht="15.75" thickBot="1" x14ac:dyDescent="0.3">
      <c r="A103" s="29" t="s">
        <v>50</v>
      </c>
      <c r="B103" s="107" t="s">
        <v>51</v>
      </c>
      <c r="C103" s="108"/>
      <c r="D103" s="109" t="s">
        <v>52</v>
      </c>
      <c r="E103" s="108"/>
      <c r="F103" s="109"/>
      <c r="G103" s="110"/>
      <c r="H103" s="111"/>
    </row>
    <row r="104" spans="1:32" ht="45" x14ac:dyDescent="0.25">
      <c r="A104" s="30" t="s">
        <v>241</v>
      </c>
      <c r="B104" s="78"/>
      <c r="C104" s="78"/>
      <c r="D104" s="78"/>
      <c r="E104" s="78"/>
      <c r="F104" s="78"/>
      <c r="G104" s="79"/>
    </row>
    <row r="105" spans="1:32" x14ac:dyDescent="0.25">
      <c r="A105" s="27"/>
      <c r="B105" s="78"/>
      <c r="C105" s="78"/>
      <c r="D105" s="78"/>
      <c r="E105" s="78"/>
      <c r="F105" s="78"/>
      <c r="G105" s="79"/>
    </row>
    <row r="106" spans="1:32" ht="15.75" thickBot="1" x14ac:dyDescent="0.3">
      <c r="A106" s="29" t="s">
        <v>53</v>
      </c>
      <c r="B106" s="107" t="s">
        <v>51</v>
      </c>
      <c r="C106" s="108"/>
      <c r="D106" s="109" t="s">
        <v>52</v>
      </c>
      <c r="E106" s="108"/>
      <c r="F106" s="78"/>
      <c r="G106" s="79"/>
    </row>
    <row r="107" spans="1:32" x14ac:dyDescent="0.25">
      <c r="A107" s="27"/>
      <c r="B107" s="78"/>
      <c r="C107" s="78"/>
      <c r="D107" s="78"/>
      <c r="E107" s="78"/>
      <c r="F107" s="78"/>
      <c r="G107" s="79"/>
    </row>
    <row r="108" spans="1:32" s="32" customFormat="1" x14ac:dyDescent="0.25">
      <c r="A108" s="31"/>
      <c r="B108" s="112"/>
      <c r="C108" s="112"/>
      <c r="D108" s="112"/>
      <c r="E108" s="112"/>
      <c r="F108" s="112"/>
      <c r="G108" s="90"/>
      <c r="H108" s="80"/>
      <c r="I108" s="264"/>
      <c r="J108"/>
      <c r="K108"/>
      <c r="L108"/>
      <c r="M108"/>
      <c r="N108"/>
      <c r="O108"/>
      <c r="P108"/>
      <c r="Q108"/>
      <c r="R108"/>
      <c r="S108"/>
      <c r="T108"/>
      <c r="U108"/>
      <c r="V108"/>
      <c r="W108"/>
      <c r="X108"/>
      <c r="Y108"/>
      <c r="Z108"/>
      <c r="AA108"/>
      <c r="AB108"/>
      <c r="AC108"/>
      <c r="AD108"/>
      <c r="AE108"/>
      <c r="AF108"/>
    </row>
    <row r="109" spans="1:32" s="32" customFormat="1" x14ac:dyDescent="0.25">
      <c r="A109" s="31"/>
      <c r="B109" s="112"/>
      <c r="C109" s="112"/>
      <c r="D109" s="112"/>
      <c r="E109" s="112"/>
      <c r="F109" s="112"/>
      <c r="G109" s="90"/>
      <c r="H109" s="80"/>
      <c r="I109" s="264"/>
      <c r="J109"/>
      <c r="K109"/>
      <c r="L109"/>
      <c r="M109"/>
      <c r="N109"/>
      <c r="O109"/>
      <c r="P109"/>
      <c r="Q109"/>
      <c r="R109"/>
      <c r="S109"/>
      <c r="T109"/>
      <c r="U109"/>
      <c r="V109"/>
      <c r="W109"/>
      <c r="X109"/>
      <c r="Y109"/>
      <c r="Z109"/>
      <c r="AA109"/>
      <c r="AB109"/>
      <c r="AC109"/>
      <c r="AD109"/>
      <c r="AE109"/>
      <c r="AF109"/>
    </row>
    <row r="110" spans="1:32" s="32" customFormat="1" x14ac:dyDescent="0.25">
      <c r="A110" s="31"/>
      <c r="B110" s="112"/>
      <c r="C110" s="112"/>
      <c r="D110" s="112"/>
      <c r="E110" s="112"/>
      <c r="F110" s="112"/>
      <c r="G110" s="90"/>
      <c r="H110" s="80"/>
      <c r="I110" s="264"/>
      <c r="J110"/>
      <c r="K110"/>
      <c r="L110"/>
      <c r="M110"/>
      <c r="N110"/>
      <c r="O110"/>
      <c r="P110"/>
      <c r="Q110"/>
      <c r="R110"/>
      <c r="S110"/>
      <c r="T110"/>
      <c r="U110"/>
      <c r="V110"/>
      <c r="W110"/>
      <c r="X110"/>
      <c r="Y110"/>
      <c r="Z110"/>
      <c r="AA110"/>
      <c r="AB110"/>
      <c r="AC110"/>
      <c r="AD110"/>
      <c r="AE110"/>
      <c r="AF110"/>
    </row>
    <row r="111" spans="1:32" s="32" customFormat="1" x14ac:dyDescent="0.25">
      <c r="A111" s="31"/>
      <c r="B111" s="112"/>
      <c r="C111" s="112"/>
      <c r="D111" s="112"/>
      <c r="E111" s="112"/>
      <c r="F111" s="112"/>
      <c r="G111" s="90"/>
      <c r="H111" s="80"/>
      <c r="I111" s="264"/>
      <c r="J111"/>
      <c r="K111"/>
      <c r="L111"/>
      <c r="M111"/>
      <c r="N111"/>
      <c r="O111"/>
      <c r="P111"/>
      <c r="Q111"/>
      <c r="R111"/>
      <c r="S111"/>
      <c r="T111"/>
      <c r="U111"/>
      <c r="V111"/>
      <c r="W111"/>
      <c r="X111"/>
      <c r="Y111"/>
      <c r="Z111"/>
      <c r="AA111"/>
      <c r="AB111"/>
      <c r="AC111"/>
      <c r="AD111"/>
      <c r="AE111"/>
      <c r="AF111"/>
    </row>
    <row r="112" spans="1:32" s="32" customFormat="1" x14ac:dyDescent="0.25">
      <c r="A112" s="31"/>
      <c r="B112" s="112"/>
      <c r="C112" s="112"/>
      <c r="D112" s="112"/>
      <c r="E112" s="112"/>
      <c r="F112" s="112"/>
      <c r="G112" s="90"/>
      <c r="H112" s="80"/>
      <c r="I112" s="264"/>
      <c r="J112"/>
      <c r="K112"/>
      <c r="L112"/>
      <c r="M112"/>
      <c r="N112"/>
      <c r="O112"/>
      <c r="P112"/>
      <c r="Q112"/>
      <c r="R112"/>
      <c r="S112"/>
      <c r="T112"/>
      <c r="U112"/>
      <c r="V112"/>
      <c r="W112"/>
      <c r="X112"/>
      <c r="Y112"/>
      <c r="Z112"/>
      <c r="AA112"/>
      <c r="AB112"/>
      <c r="AC112"/>
      <c r="AD112"/>
      <c r="AE112"/>
      <c r="AF112"/>
    </row>
    <row r="113" spans="1:32" s="32" customFormat="1" x14ac:dyDescent="0.25">
      <c r="A113" s="31"/>
      <c r="B113" s="112"/>
      <c r="C113" s="112"/>
      <c r="D113" s="112"/>
      <c r="E113" s="112"/>
      <c r="F113" s="112"/>
      <c r="G113" s="90"/>
      <c r="H113" s="80"/>
      <c r="I113" s="264"/>
      <c r="J113"/>
      <c r="K113"/>
      <c r="L113"/>
      <c r="M113"/>
      <c r="N113"/>
      <c r="O113"/>
      <c r="P113"/>
      <c r="Q113"/>
      <c r="R113"/>
      <c r="S113"/>
      <c r="T113"/>
      <c r="U113"/>
      <c r="V113"/>
      <c r="W113"/>
      <c r="X113"/>
      <c r="Y113"/>
      <c r="Z113"/>
      <c r="AA113"/>
      <c r="AB113"/>
      <c r="AC113"/>
      <c r="AD113"/>
      <c r="AE113"/>
      <c r="AF113"/>
    </row>
    <row r="114" spans="1:32" s="32" customFormat="1" x14ac:dyDescent="0.25">
      <c r="A114" s="31"/>
      <c r="B114" s="112"/>
      <c r="C114" s="112"/>
      <c r="D114" s="112"/>
      <c r="E114" s="112"/>
      <c r="F114" s="112"/>
      <c r="G114" s="90"/>
      <c r="H114" s="80"/>
      <c r="I114" s="264"/>
      <c r="J114"/>
      <c r="K114"/>
      <c r="L114"/>
      <c r="M114"/>
      <c r="N114"/>
      <c r="O114"/>
      <c r="P114"/>
      <c r="Q114"/>
      <c r="R114"/>
      <c r="S114"/>
      <c r="T114"/>
      <c r="U114"/>
      <c r="V114"/>
      <c r="W114"/>
      <c r="X114"/>
      <c r="Y114"/>
      <c r="Z114"/>
      <c r="AA114"/>
      <c r="AB114"/>
      <c r="AC114"/>
      <c r="AD114"/>
      <c r="AE114"/>
      <c r="AF114"/>
    </row>
    <row r="115" spans="1:32" s="32" customFormat="1" x14ac:dyDescent="0.25">
      <c r="A115" s="31"/>
      <c r="B115" s="112"/>
      <c r="C115" s="112"/>
      <c r="D115" s="112"/>
      <c r="E115" s="112"/>
      <c r="F115" s="112"/>
      <c r="G115" s="90"/>
      <c r="H115" s="80"/>
      <c r="I115" s="264"/>
      <c r="J115"/>
      <c r="K115"/>
      <c r="L115"/>
      <c r="M115"/>
      <c r="N115"/>
      <c r="O115"/>
      <c r="P115"/>
      <c r="Q115"/>
      <c r="R115"/>
      <c r="S115"/>
      <c r="T115"/>
      <c r="U115"/>
      <c r="V115"/>
      <c r="W115"/>
      <c r="X115"/>
      <c r="Y115"/>
      <c r="Z115"/>
      <c r="AA115"/>
      <c r="AB115"/>
      <c r="AC115"/>
      <c r="AD115"/>
      <c r="AE115"/>
      <c r="AF115"/>
    </row>
    <row r="116" spans="1:32" s="32" customFormat="1" x14ac:dyDescent="0.25">
      <c r="A116" s="31"/>
      <c r="B116" s="112"/>
      <c r="C116" s="112"/>
      <c r="D116" s="112"/>
      <c r="E116" s="112"/>
      <c r="F116" s="112"/>
      <c r="G116" s="90"/>
      <c r="H116" s="80"/>
      <c r="I116" s="264"/>
      <c r="J116"/>
      <c r="K116"/>
      <c r="L116"/>
      <c r="M116"/>
      <c r="N116"/>
      <c r="O116"/>
      <c r="P116"/>
      <c r="Q116"/>
      <c r="R116"/>
      <c r="S116"/>
      <c r="T116"/>
      <c r="U116"/>
      <c r="V116"/>
      <c r="W116"/>
      <c r="X116"/>
      <c r="Y116"/>
      <c r="Z116"/>
      <c r="AA116"/>
      <c r="AB116"/>
      <c r="AC116"/>
      <c r="AD116"/>
      <c r="AE116"/>
      <c r="AF116"/>
    </row>
    <row r="117" spans="1:32" s="32" customFormat="1" x14ac:dyDescent="0.25">
      <c r="A117" s="31"/>
      <c r="B117" s="112"/>
      <c r="C117" s="112"/>
      <c r="D117" s="112"/>
      <c r="E117" s="112"/>
      <c r="F117" s="112"/>
      <c r="G117" s="90"/>
      <c r="H117" s="80"/>
      <c r="I117" s="264"/>
      <c r="J117"/>
      <c r="K117"/>
      <c r="L117"/>
      <c r="M117"/>
      <c r="N117"/>
      <c r="O117"/>
      <c r="P117"/>
      <c r="Q117"/>
      <c r="R117"/>
      <c r="S117"/>
      <c r="T117"/>
      <c r="U117"/>
      <c r="V117"/>
      <c r="W117"/>
      <c r="X117"/>
      <c r="Y117"/>
      <c r="Z117"/>
      <c r="AA117"/>
      <c r="AB117"/>
      <c r="AC117"/>
      <c r="AD117"/>
      <c r="AE117"/>
      <c r="AF117"/>
    </row>
    <row r="118" spans="1:32" s="32" customFormat="1" x14ac:dyDescent="0.25">
      <c r="A118" s="31"/>
      <c r="B118" s="112"/>
      <c r="C118" s="112"/>
      <c r="D118" s="112"/>
      <c r="E118" s="112"/>
      <c r="F118" s="112"/>
      <c r="G118" s="90"/>
      <c r="H118" s="80"/>
      <c r="I118" s="264"/>
      <c r="J118"/>
      <c r="K118"/>
      <c r="L118"/>
      <c r="M118"/>
      <c r="N118"/>
      <c r="O118"/>
      <c r="P118"/>
      <c r="Q118"/>
      <c r="R118"/>
      <c r="S118"/>
      <c r="T118"/>
      <c r="U118"/>
      <c r="V118"/>
      <c r="W118"/>
      <c r="X118"/>
      <c r="Y118"/>
      <c r="Z118"/>
      <c r="AA118"/>
      <c r="AB118"/>
      <c r="AC118"/>
      <c r="AD118"/>
      <c r="AE118"/>
      <c r="AF118"/>
    </row>
    <row r="119" spans="1:32" s="32" customFormat="1" x14ac:dyDescent="0.25">
      <c r="A119" s="31"/>
      <c r="B119" s="112"/>
      <c r="C119" s="112"/>
      <c r="D119" s="112"/>
      <c r="E119" s="112"/>
      <c r="F119" s="112"/>
      <c r="G119" s="90"/>
      <c r="H119" s="80"/>
      <c r="I119" s="264"/>
      <c r="J119"/>
      <c r="K119"/>
      <c r="L119"/>
      <c r="M119"/>
      <c r="N119"/>
      <c r="O119"/>
      <c r="P119"/>
      <c r="Q119"/>
      <c r="R119"/>
      <c r="S119"/>
      <c r="T119"/>
      <c r="U119"/>
      <c r="V119"/>
      <c r="W119"/>
      <c r="X119"/>
      <c r="Y119"/>
      <c r="Z119"/>
      <c r="AA119"/>
      <c r="AB119"/>
      <c r="AC119"/>
      <c r="AD119"/>
      <c r="AE119"/>
      <c r="AF119"/>
    </row>
    <row r="120" spans="1:32" s="32" customFormat="1" x14ac:dyDescent="0.25">
      <c r="A120" s="31"/>
      <c r="B120" s="112"/>
      <c r="C120" s="112"/>
      <c r="D120" s="112"/>
      <c r="E120" s="112"/>
      <c r="F120" s="112"/>
      <c r="G120" s="90"/>
      <c r="H120" s="80"/>
      <c r="I120" s="264"/>
      <c r="J120"/>
      <c r="K120"/>
      <c r="L120"/>
      <c r="M120"/>
      <c r="N120"/>
      <c r="O120"/>
      <c r="P120"/>
      <c r="Q120"/>
      <c r="R120"/>
      <c r="S120"/>
      <c r="T120"/>
      <c r="U120"/>
      <c r="V120"/>
      <c r="W120"/>
      <c r="X120"/>
      <c r="Y120"/>
      <c r="Z120"/>
      <c r="AA120"/>
      <c r="AB120"/>
      <c r="AC120"/>
      <c r="AD120"/>
      <c r="AE120"/>
      <c r="AF120"/>
    </row>
    <row r="121" spans="1:32" s="32" customFormat="1" x14ac:dyDescent="0.25">
      <c r="A121" s="31"/>
      <c r="B121" s="112"/>
      <c r="C121" s="112"/>
      <c r="D121" s="112"/>
      <c r="E121" s="112"/>
      <c r="F121" s="112"/>
      <c r="G121" s="90"/>
      <c r="H121" s="80"/>
      <c r="I121" s="264"/>
      <c r="J121"/>
      <c r="K121"/>
      <c r="L121"/>
      <c r="M121"/>
      <c r="N121"/>
      <c r="O121"/>
      <c r="P121"/>
      <c r="Q121"/>
      <c r="R121"/>
      <c r="S121"/>
      <c r="T121"/>
      <c r="U121"/>
      <c r="V121"/>
      <c r="W121"/>
      <c r="X121"/>
      <c r="Y121"/>
      <c r="Z121"/>
      <c r="AA121"/>
      <c r="AB121"/>
      <c r="AC121"/>
      <c r="AD121"/>
      <c r="AE121"/>
      <c r="AF121"/>
    </row>
    <row r="122" spans="1:32" s="32" customFormat="1" x14ac:dyDescent="0.25">
      <c r="A122" s="31"/>
      <c r="B122" s="112"/>
      <c r="C122" s="112"/>
      <c r="D122" s="112"/>
      <c r="E122" s="112"/>
      <c r="F122" s="112"/>
      <c r="G122" s="90"/>
      <c r="H122" s="80"/>
      <c r="I122" s="264"/>
      <c r="J122"/>
      <c r="K122"/>
      <c r="L122"/>
      <c r="M122"/>
      <c r="N122"/>
      <c r="O122"/>
      <c r="P122"/>
      <c r="Q122"/>
      <c r="R122"/>
      <c r="S122"/>
      <c r="T122"/>
      <c r="U122"/>
      <c r="V122"/>
      <c r="W122"/>
      <c r="X122"/>
      <c r="Y122"/>
      <c r="Z122"/>
      <c r="AA122"/>
      <c r="AB122"/>
      <c r="AC122"/>
      <c r="AD122"/>
      <c r="AE122"/>
      <c r="AF122"/>
    </row>
    <row r="123" spans="1:32" s="32" customFormat="1" x14ac:dyDescent="0.25">
      <c r="A123" s="31"/>
      <c r="B123" s="112"/>
      <c r="C123" s="112"/>
      <c r="D123" s="112"/>
      <c r="E123" s="112"/>
      <c r="F123" s="112"/>
      <c r="G123" s="90"/>
      <c r="H123" s="80"/>
      <c r="I123" s="264"/>
      <c r="J123"/>
      <c r="K123"/>
      <c r="L123"/>
      <c r="M123"/>
      <c r="N123"/>
      <c r="O123"/>
      <c r="P123"/>
      <c r="Q123"/>
      <c r="R123"/>
      <c r="S123"/>
      <c r="T123"/>
      <c r="U123"/>
      <c r="V123"/>
      <c r="W123"/>
      <c r="X123"/>
      <c r="Y123"/>
      <c r="Z123"/>
      <c r="AA123"/>
      <c r="AB123"/>
      <c r="AC123"/>
      <c r="AD123"/>
      <c r="AE123"/>
      <c r="AF123"/>
    </row>
    <row r="124" spans="1:32" s="32" customFormat="1" x14ac:dyDescent="0.25">
      <c r="A124" s="31"/>
      <c r="B124" s="112"/>
      <c r="C124" s="112"/>
      <c r="D124" s="112"/>
      <c r="E124" s="112"/>
      <c r="F124" s="112"/>
      <c r="G124" s="90"/>
      <c r="H124" s="80"/>
      <c r="I124" s="264"/>
      <c r="J124"/>
      <c r="K124"/>
      <c r="L124"/>
      <c r="M124"/>
      <c r="N124"/>
      <c r="O124"/>
      <c r="P124"/>
      <c r="Q124"/>
      <c r="R124"/>
      <c r="S124"/>
      <c r="T124"/>
      <c r="U124"/>
      <c r="V124"/>
      <c r="W124"/>
      <c r="X124"/>
      <c r="Y124"/>
      <c r="Z124"/>
      <c r="AA124"/>
      <c r="AB124"/>
      <c r="AC124"/>
      <c r="AD124"/>
      <c r="AE124"/>
      <c r="AF124"/>
    </row>
    <row r="125" spans="1:32" s="32" customFormat="1" x14ac:dyDescent="0.25">
      <c r="A125" s="31"/>
      <c r="B125" s="112"/>
      <c r="C125" s="112"/>
      <c r="D125" s="112"/>
      <c r="E125" s="112"/>
      <c r="F125" s="112"/>
      <c r="G125" s="90"/>
      <c r="H125" s="80"/>
      <c r="I125" s="264"/>
      <c r="J125"/>
      <c r="K125"/>
      <c r="L125"/>
      <c r="M125"/>
      <c r="N125"/>
      <c r="O125"/>
      <c r="P125"/>
      <c r="Q125"/>
      <c r="R125"/>
      <c r="S125"/>
      <c r="T125"/>
      <c r="U125"/>
      <c r="V125"/>
      <c r="W125"/>
      <c r="X125"/>
      <c r="Y125"/>
      <c r="Z125"/>
      <c r="AA125"/>
      <c r="AB125"/>
      <c r="AC125"/>
      <c r="AD125"/>
      <c r="AE125"/>
      <c r="AF125"/>
    </row>
    <row r="126" spans="1:32" s="32" customFormat="1" x14ac:dyDescent="0.25">
      <c r="A126" s="31"/>
      <c r="B126" s="112"/>
      <c r="C126" s="112"/>
      <c r="D126" s="112"/>
      <c r="E126" s="112"/>
      <c r="F126" s="112"/>
      <c r="G126" s="90"/>
      <c r="H126" s="80"/>
      <c r="I126" s="264"/>
      <c r="J126"/>
      <c r="K126"/>
      <c r="L126"/>
      <c r="M126"/>
      <c r="N126"/>
      <c r="O126"/>
      <c r="P126"/>
      <c r="Q126"/>
      <c r="R126"/>
      <c r="S126"/>
      <c r="T126"/>
      <c r="U126"/>
      <c r="V126"/>
      <c r="W126"/>
      <c r="X126"/>
      <c r="Y126"/>
      <c r="Z126"/>
      <c r="AA126"/>
      <c r="AB126"/>
      <c r="AC126"/>
      <c r="AD126"/>
      <c r="AE126"/>
      <c r="AF126"/>
    </row>
    <row r="127" spans="1:32" s="32" customFormat="1" x14ac:dyDescent="0.25">
      <c r="A127" s="31"/>
      <c r="B127" s="112"/>
      <c r="C127" s="112"/>
      <c r="D127" s="112"/>
      <c r="E127" s="112"/>
      <c r="F127" s="112"/>
      <c r="G127" s="90"/>
      <c r="H127" s="80"/>
      <c r="I127" s="264"/>
      <c r="J127"/>
      <c r="K127"/>
      <c r="L127"/>
      <c r="M127"/>
      <c r="N127"/>
      <c r="O127"/>
      <c r="P127"/>
      <c r="Q127"/>
      <c r="R127"/>
      <c r="S127"/>
      <c r="T127"/>
      <c r="U127"/>
      <c r="V127"/>
      <c r="W127"/>
      <c r="X127"/>
      <c r="Y127"/>
      <c r="Z127"/>
      <c r="AA127"/>
      <c r="AB127"/>
      <c r="AC127"/>
      <c r="AD127"/>
      <c r="AE127"/>
      <c r="AF127"/>
    </row>
    <row r="128" spans="1:32" s="32" customFormat="1" x14ac:dyDescent="0.25">
      <c r="A128" s="31"/>
      <c r="B128" s="112"/>
      <c r="C128" s="112"/>
      <c r="D128" s="112"/>
      <c r="E128" s="112"/>
      <c r="F128" s="112"/>
      <c r="G128" s="90"/>
      <c r="H128" s="80"/>
      <c r="I128" s="264"/>
      <c r="J128"/>
      <c r="K128"/>
      <c r="L128"/>
      <c r="M128"/>
      <c r="N128"/>
      <c r="O128"/>
      <c r="P128"/>
      <c r="Q128"/>
      <c r="R128"/>
      <c r="S128"/>
      <c r="T128"/>
      <c r="U128"/>
      <c r="V128"/>
      <c r="W128"/>
      <c r="X128"/>
      <c r="Y128"/>
      <c r="Z128"/>
      <c r="AA128"/>
      <c r="AB128"/>
      <c r="AC128"/>
      <c r="AD128"/>
      <c r="AE128"/>
      <c r="AF128"/>
    </row>
    <row r="129" spans="1:32" s="32" customFormat="1" x14ac:dyDescent="0.25">
      <c r="A129" s="31"/>
      <c r="B129" s="112"/>
      <c r="C129" s="112"/>
      <c r="D129" s="112"/>
      <c r="E129" s="112"/>
      <c r="F129" s="112"/>
      <c r="G129" s="90"/>
      <c r="H129" s="80"/>
      <c r="I129" s="264"/>
      <c r="J129"/>
      <c r="K129"/>
      <c r="L129"/>
      <c r="M129"/>
      <c r="N129"/>
      <c r="O129"/>
      <c r="P129"/>
      <c r="Q129"/>
      <c r="R129"/>
      <c r="S129"/>
      <c r="T129"/>
      <c r="U129"/>
      <c r="V129"/>
      <c r="W129"/>
      <c r="X129"/>
      <c r="Y129"/>
      <c r="Z129"/>
      <c r="AA129"/>
      <c r="AB129"/>
      <c r="AC129"/>
      <c r="AD129"/>
      <c r="AE129"/>
      <c r="AF129"/>
    </row>
    <row r="130" spans="1:32" s="32" customFormat="1" x14ac:dyDescent="0.25">
      <c r="A130" s="31"/>
      <c r="B130" s="112"/>
      <c r="C130" s="112"/>
      <c r="D130" s="112"/>
      <c r="E130" s="112"/>
      <c r="F130" s="112"/>
      <c r="G130" s="90"/>
      <c r="H130" s="80"/>
      <c r="I130" s="264"/>
      <c r="J130"/>
      <c r="K130"/>
      <c r="L130"/>
      <c r="M130"/>
      <c r="N130"/>
      <c r="O130"/>
      <c r="P130"/>
      <c r="Q130"/>
      <c r="R130"/>
      <c r="S130"/>
      <c r="T130"/>
      <c r="U130"/>
      <c r="V130"/>
      <c r="W130"/>
      <c r="X130"/>
      <c r="Y130"/>
      <c r="Z130"/>
      <c r="AA130"/>
      <c r="AB130"/>
      <c r="AC130"/>
      <c r="AD130"/>
      <c r="AE130"/>
      <c r="AF130"/>
    </row>
    <row r="131" spans="1:32" s="32" customFormat="1" x14ac:dyDescent="0.25">
      <c r="A131" s="31"/>
      <c r="B131" s="112"/>
      <c r="C131" s="112"/>
      <c r="D131" s="112"/>
      <c r="E131" s="112"/>
      <c r="F131" s="112"/>
      <c r="G131" s="90"/>
      <c r="H131" s="80"/>
      <c r="I131" s="264"/>
      <c r="J131"/>
      <c r="K131"/>
      <c r="L131"/>
      <c r="M131"/>
      <c r="N131"/>
      <c r="O131"/>
      <c r="P131"/>
      <c r="Q131"/>
      <c r="R131"/>
      <c r="S131"/>
      <c r="T131"/>
      <c r="U131"/>
      <c r="V131"/>
      <c r="W131"/>
      <c r="X131"/>
      <c r="Y131"/>
      <c r="Z131"/>
      <c r="AA131"/>
      <c r="AB131"/>
      <c r="AC131"/>
      <c r="AD131"/>
      <c r="AE131"/>
      <c r="AF131"/>
    </row>
    <row r="132" spans="1:32" s="32" customFormat="1" x14ac:dyDescent="0.25">
      <c r="A132" s="31"/>
      <c r="B132" s="112"/>
      <c r="C132" s="112"/>
      <c r="D132" s="112"/>
      <c r="E132" s="112"/>
      <c r="F132" s="112"/>
      <c r="G132" s="90"/>
      <c r="H132" s="80"/>
      <c r="I132" s="264"/>
      <c r="J132"/>
      <c r="K132"/>
      <c r="L132"/>
      <c r="M132"/>
      <c r="N132"/>
      <c r="O132"/>
      <c r="P132"/>
      <c r="Q132"/>
      <c r="R132"/>
      <c r="S132"/>
      <c r="T132"/>
      <c r="U132"/>
      <c r="V132"/>
      <c r="W132"/>
      <c r="X132"/>
      <c r="Y132"/>
      <c r="Z132"/>
      <c r="AA132"/>
      <c r="AB132"/>
      <c r="AC132"/>
      <c r="AD132"/>
      <c r="AE132"/>
      <c r="AF132"/>
    </row>
    <row r="133" spans="1:32" s="32" customFormat="1" x14ac:dyDescent="0.25">
      <c r="A133" s="31"/>
      <c r="B133" s="112"/>
      <c r="C133" s="112"/>
      <c r="D133" s="112"/>
      <c r="E133" s="112"/>
      <c r="F133" s="112"/>
      <c r="G133" s="90"/>
      <c r="H133" s="80"/>
      <c r="I133" s="264"/>
      <c r="J133"/>
      <c r="K133"/>
      <c r="L133"/>
      <c r="M133"/>
      <c r="N133"/>
      <c r="O133"/>
      <c r="P133"/>
      <c r="Q133"/>
      <c r="R133"/>
      <c r="S133"/>
      <c r="T133"/>
      <c r="U133"/>
      <c r="V133"/>
      <c r="W133"/>
      <c r="X133"/>
      <c r="Y133"/>
      <c r="Z133"/>
      <c r="AA133"/>
      <c r="AB133"/>
      <c r="AC133"/>
      <c r="AD133"/>
      <c r="AE133"/>
      <c r="AF133"/>
    </row>
    <row r="134" spans="1:32" s="32" customFormat="1" x14ac:dyDescent="0.25">
      <c r="A134" s="31"/>
      <c r="B134" s="112"/>
      <c r="C134" s="112"/>
      <c r="D134" s="112"/>
      <c r="E134" s="112"/>
      <c r="F134" s="112"/>
      <c r="G134" s="90"/>
      <c r="H134" s="80"/>
      <c r="I134" s="264"/>
      <c r="J134"/>
      <c r="K134"/>
      <c r="L134"/>
      <c r="M134"/>
      <c r="N134"/>
      <c r="O134"/>
      <c r="P134"/>
      <c r="Q134"/>
      <c r="R134"/>
      <c r="S134"/>
      <c r="T134"/>
      <c r="U134"/>
      <c r="V134"/>
      <c r="W134"/>
      <c r="X134"/>
      <c r="Y134"/>
      <c r="Z134"/>
      <c r="AA134"/>
      <c r="AB134"/>
      <c r="AC134"/>
      <c r="AD134"/>
      <c r="AE134"/>
      <c r="AF134"/>
    </row>
    <row r="135" spans="1:32" s="32" customFormat="1" x14ac:dyDescent="0.25">
      <c r="A135" s="31"/>
      <c r="B135" s="112"/>
      <c r="C135" s="112"/>
      <c r="D135" s="112"/>
      <c r="E135" s="112"/>
      <c r="F135" s="112"/>
      <c r="G135" s="90"/>
      <c r="H135" s="80"/>
      <c r="I135" s="264"/>
      <c r="J135"/>
      <c r="K135"/>
      <c r="L135"/>
      <c r="M135"/>
      <c r="N135"/>
      <c r="O135"/>
      <c r="P135"/>
      <c r="Q135"/>
      <c r="R135"/>
      <c r="S135"/>
      <c r="T135"/>
      <c r="U135"/>
      <c r="V135"/>
      <c r="W135"/>
      <c r="X135"/>
      <c r="Y135"/>
      <c r="Z135"/>
      <c r="AA135"/>
      <c r="AB135"/>
      <c r="AC135"/>
      <c r="AD135"/>
      <c r="AE135"/>
      <c r="AF135"/>
    </row>
    <row r="136" spans="1:32" s="32" customFormat="1" x14ac:dyDescent="0.25">
      <c r="A136" s="31"/>
      <c r="B136" s="112"/>
      <c r="C136" s="112"/>
      <c r="D136" s="112"/>
      <c r="E136" s="112"/>
      <c r="F136" s="112"/>
      <c r="G136" s="90"/>
      <c r="H136" s="80"/>
      <c r="I136" s="264"/>
      <c r="J136"/>
      <c r="K136"/>
      <c r="L136"/>
      <c r="M136"/>
      <c r="N136"/>
      <c r="O136"/>
      <c r="P136"/>
      <c r="Q136"/>
      <c r="R136"/>
      <c r="S136"/>
      <c r="T136"/>
      <c r="U136"/>
      <c r="V136"/>
      <c r="W136"/>
      <c r="X136"/>
      <c r="Y136"/>
      <c r="Z136"/>
      <c r="AA136"/>
      <c r="AB136"/>
      <c r="AC136"/>
      <c r="AD136"/>
      <c r="AE136"/>
      <c r="AF136"/>
    </row>
    <row r="137" spans="1:32" s="32" customFormat="1" x14ac:dyDescent="0.25">
      <c r="A137" s="31"/>
      <c r="B137" s="112"/>
      <c r="C137" s="112"/>
      <c r="D137" s="112"/>
      <c r="E137" s="112"/>
      <c r="F137" s="112"/>
      <c r="G137" s="90"/>
      <c r="H137" s="80"/>
      <c r="I137" s="264"/>
      <c r="J137"/>
      <c r="K137"/>
      <c r="L137"/>
      <c r="M137"/>
      <c r="N137"/>
      <c r="O137"/>
      <c r="P137"/>
      <c r="Q137"/>
      <c r="R137"/>
      <c r="S137"/>
      <c r="T137"/>
      <c r="U137"/>
      <c r="V137"/>
      <c r="W137"/>
      <c r="X137"/>
      <c r="Y137"/>
      <c r="Z137"/>
      <c r="AA137"/>
      <c r="AB137"/>
      <c r="AC137"/>
      <c r="AD137"/>
      <c r="AE137"/>
      <c r="AF137"/>
    </row>
    <row r="138" spans="1:32" s="32" customFormat="1" x14ac:dyDescent="0.25">
      <c r="A138" s="31"/>
      <c r="B138" s="112"/>
      <c r="C138" s="112"/>
      <c r="D138" s="112"/>
      <c r="E138" s="112"/>
      <c r="F138" s="112"/>
      <c r="G138" s="90"/>
      <c r="H138" s="80"/>
      <c r="I138" s="264"/>
      <c r="J138"/>
      <c r="K138"/>
      <c r="L138"/>
      <c r="M138"/>
      <c r="N138"/>
      <c r="O138"/>
      <c r="P138"/>
      <c r="Q138"/>
      <c r="R138"/>
      <c r="S138"/>
      <c r="T138"/>
      <c r="U138"/>
      <c r="V138"/>
      <c r="W138"/>
      <c r="X138"/>
      <c r="Y138"/>
      <c r="Z138"/>
      <c r="AA138"/>
      <c r="AB138"/>
      <c r="AC138"/>
      <c r="AD138"/>
      <c r="AE138"/>
      <c r="AF138"/>
    </row>
    <row r="139" spans="1:32" s="32" customFormat="1" x14ac:dyDescent="0.25">
      <c r="A139" s="31"/>
      <c r="B139" s="112"/>
      <c r="C139" s="112"/>
      <c r="D139" s="112"/>
      <c r="E139" s="112"/>
      <c r="F139" s="112"/>
      <c r="G139" s="90"/>
      <c r="H139" s="80"/>
      <c r="I139" s="264"/>
      <c r="J139"/>
      <c r="K139"/>
      <c r="L139"/>
      <c r="M139"/>
      <c r="N139"/>
      <c r="O139"/>
      <c r="P139"/>
      <c r="Q139"/>
      <c r="R139"/>
      <c r="S139"/>
      <c r="T139"/>
      <c r="U139"/>
      <c r="V139"/>
      <c r="W139"/>
      <c r="X139"/>
      <c r="Y139"/>
      <c r="Z139"/>
      <c r="AA139"/>
      <c r="AB139"/>
      <c r="AC139"/>
      <c r="AD139"/>
      <c r="AE139"/>
      <c r="AF139"/>
    </row>
    <row r="140" spans="1:32" s="32" customFormat="1" x14ac:dyDescent="0.25">
      <c r="A140" s="31"/>
      <c r="B140" s="112"/>
      <c r="C140" s="112"/>
      <c r="D140" s="112"/>
      <c r="E140" s="112"/>
      <c r="F140" s="112"/>
      <c r="G140" s="90"/>
      <c r="H140" s="80"/>
      <c r="I140" s="264"/>
      <c r="J140"/>
      <c r="K140"/>
      <c r="L140"/>
      <c r="M140"/>
      <c r="N140"/>
      <c r="O140"/>
      <c r="P140"/>
      <c r="Q140"/>
      <c r="R140"/>
      <c r="S140"/>
      <c r="T140"/>
      <c r="U140"/>
      <c r="V140"/>
      <c r="W140"/>
      <c r="X140"/>
      <c r="Y140"/>
      <c r="Z140"/>
      <c r="AA140"/>
      <c r="AB140"/>
      <c r="AC140"/>
      <c r="AD140"/>
      <c r="AE140"/>
      <c r="AF140"/>
    </row>
    <row r="141" spans="1:32" s="32" customFormat="1" x14ac:dyDescent="0.25">
      <c r="A141" s="31"/>
      <c r="B141" s="112"/>
      <c r="C141" s="112"/>
      <c r="D141" s="112"/>
      <c r="E141" s="112"/>
      <c r="F141" s="112"/>
      <c r="G141" s="90"/>
      <c r="H141" s="80"/>
      <c r="I141" s="264"/>
      <c r="J141"/>
      <c r="K141"/>
      <c r="L141"/>
      <c r="M141"/>
      <c r="N141"/>
      <c r="O141"/>
      <c r="P141"/>
      <c r="Q141"/>
      <c r="R141"/>
      <c r="S141"/>
      <c r="T141"/>
      <c r="U141"/>
      <c r="V141"/>
      <c r="W141"/>
      <c r="X141"/>
      <c r="Y141"/>
      <c r="Z141"/>
      <c r="AA141"/>
      <c r="AB141"/>
      <c r="AC141"/>
      <c r="AD141"/>
      <c r="AE141"/>
      <c r="AF141"/>
    </row>
    <row r="142" spans="1:32" s="32" customFormat="1" x14ac:dyDescent="0.25">
      <c r="A142" s="31"/>
      <c r="B142" s="112"/>
      <c r="C142" s="112"/>
      <c r="D142" s="112"/>
      <c r="E142" s="112"/>
      <c r="F142" s="112"/>
      <c r="G142" s="90"/>
      <c r="H142" s="80"/>
      <c r="I142" s="264"/>
      <c r="J142"/>
      <c r="K142"/>
      <c r="L142"/>
      <c r="M142"/>
      <c r="N142"/>
      <c r="O142"/>
      <c r="P142"/>
      <c r="Q142"/>
      <c r="R142"/>
      <c r="S142"/>
      <c r="T142"/>
      <c r="U142"/>
      <c r="V142"/>
      <c r="W142"/>
      <c r="X142"/>
      <c r="Y142"/>
      <c r="Z142"/>
      <c r="AA142"/>
      <c r="AB142"/>
      <c r="AC142"/>
      <c r="AD142"/>
      <c r="AE142"/>
      <c r="AF142"/>
    </row>
    <row r="143" spans="1:32" s="32" customFormat="1" x14ac:dyDescent="0.25">
      <c r="A143" s="31"/>
      <c r="B143" s="112"/>
      <c r="C143" s="112"/>
      <c r="D143" s="112"/>
      <c r="E143" s="112"/>
      <c r="F143" s="112"/>
      <c r="G143" s="90"/>
      <c r="H143" s="80"/>
      <c r="I143" s="264"/>
      <c r="J143"/>
      <c r="K143"/>
      <c r="L143"/>
      <c r="M143"/>
      <c r="N143"/>
      <c r="O143"/>
      <c r="P143"/>
      <c r="Q143"/>
      <c r="R143"/>
      <c r="S143"/>
      <c r="T143"/>
      <c r="U143"/>
      <c r="V143"/>
      <c r="W143"/>
      <c r="X143"/>
      <c r="Y143"/>
      <c r="Z143"/>
      <c r="AA143"/>
      <c r="AB143"/>
      <c r="AC143"/>
      <c r="AD143"/>
      <c r="AE143"/>
      <c r="AF143"/>
    </row>
    <row r="144" spans="1:32" s="32" customFormat="1" x14ac:dyDescent="0.25">
      <c r="A144" s="31"/>
      <c r="B144" s="112"/>
      <c r="C144" s="112"/>
      <c r="D144" s="112"/>
      <c r="E144" s="112"/>
      <c r="F144" s="112"/>
      <c r="G144" s="90"/>
      <c r="H144" s="80"/>
      <c r="I144" s="264"/>
      <c r="J144"/>
      <c r="K144"/>
      <c r="L144"/>
      <c r="M144"/>
      <c r="N144"/>
      <c r="O144"/>
      <c r="P144"/>
      <c r="Q144"/>
      <c r="R144"/>
      <c r="S144"/>
      <c r="T144"/>
      <c r="U144"/>
      <c r="V144"/>
      <c r="W144"/>
      <c r="X144"/>
      <c r="Y144"/>
      <c r="Z144"/>
      <c r="AA144"/>
      <c r="AB144"/>
      <c r="AC144"/>
      <c r="AD144"/>
      <c r="AE144"/>
      <c r="AF144"/>
    </row>
    <row r="145" spans="1:32" s="32" customFormat="1" x14ac:dyDescent="0.25">
      <c r="A145" s="31"/>
      <c r="B145" s="112"/>
      <c r="C145" s="112"/>
      <c r="D145" s="112"/>
      <c r="E145" s="112"/>
      <c r="F145" s="112"/>
      <c r="G145" s="90"/>
      <c r="H145" s="80"/>
      <c r="I145" s="264"/>
      <c r="J145"/>
      <c r="K145"/>
      <c r="L145"/>
      <c r="M145"/>
      <c r="N145"/>
      <c r="O145"/>
      <c r="P145"/>
      <c r="Q145"/>
      <c r="R145"/>
      <c r="S145"/>
      <c r="T145"/>
      <c r="U145"/>
      <c r="V145"/>
      <c r="W145"/>
      <c r="X145"/>
      <c r="Y145"/>
      <c r="Z145"/>
      <c r="AA145"/>
      <c r="AB145"/>
      <c r="AC145"/>
      <c r="AD145"/>
      <c r="AE145"/>
      <c r="AF145"/>
    </row>
    <row r="146" spans="1:32" s="32" customFormat="1" x14ac:dyDescent="0.25">
      <c r="A146" s="31"/>
      <c r="B146" s="112"/>
      <c r="C146" s="112"/>
      <c r="D146" s="112"/>
      <c r="E146" s="112"/>
      <c r="F146" s="112"/>
      <c r="G146" s="90"/>
      <c r="H146" s="80"/>
      <c r="I146" s="264"/>
      <c r="J146"/>
      <c r="K146"/>
      <c r="L146"/>
      <c r="M146"/>
      <c r="N146"/>
      <c r="O146"/>
      <c r="P146"/>
      <c r="Q146"/>
      <c r="R146"/>
      <c r="S146"/>
      <c r="T146"/>
      <c r="U146"/>
      <c r="V146"/>
      <c r="W146"/>
      <c r="X146"/>
      <c r="Y146"/>
      <c r="Z146"/>
      <c r="AA146"/>
      <c r="AB146"/>
      <c r="AC146"/>
      <c r="AD146"/>
      <c r="AE146"/>
      <c r="AF146"/>
    </row>
    <row r="147" spans="1:32" s="32" customFormat="1" x14ac:dyDescent="0.25">
      <c r="A147" s="31"/>
      <c r="B147" s="112"/>
      <c r="C147" s="112"/>
      <c r="D147" s="112"/>
      <c r="E147" s="112"/>
      <c r="F147" s="112"/>
      <c r="G147" s="90"/>
      <c r="H147" s="80"/>
      <c r="I147" s="264"/>
      <c r="J147"/>
      <c r="K147"/>
      <c r="L147"/>
      <c r="M147"/>
      <c r="N147"/>
      <c r="O147"/>
      <c r="P147"/>
      <c r="Q147"/>
      <c r="R147"/>
      <c r="S147"/>
      <c r="T147"/>
      <c r="U147"/>
      <c r="V147"/>
      <c r="W147"/>
      <c r="X147"/>
      <c r="Y147"/>
      <c r="Z147"/>
      <c r="AA147"/>
      <c r="AB147"/>
      <c r="AC147"/>
      <c r="AD147"/>
      <c r="AE147"/>
      <c r="AF147"/>
    </row>
    <row r="148" spans="1:32" s="32" customFormat="1" x14ac:dyDescent="0.25">
      <c r="A148" s="31"/>
      <c r="B148" s="112"/>
      <c r="C148" s="112"/>
      <c r="D148" s="112"/>
      <c r="E148" s="112"/>
      <c r="F148" s="112"/>
      <c r="G148" s="90"/>
      <c r="H148" s="80"/>
      <c r="I148" s="264"/>
      <c r="J148"/>
      <c r="K148"/>
      <c r="L148"/>
      <c r="M148"/>
      <c r="N148"/>
      <c r="O148"/>
      <c r="P148"/>
      <c r="Q148"/>
      <c r="R148"/>
      <c r="S148"/>
      <c r="T148"/>
      <c r="U148"/>
      <c r="V148"/>
      <c r="W148"/>
      <c r="X148"/>
      <c r="Y148"/>
      <c r="Z148"/>
      <c r="AA148"/>
      <c r="AB148"/>
      <c r="AC148"/>
      <c r="AD148"/>
      <c r="AE148"/>
      <c r="AF148"/>
    </row>
    <row r="149" spans="1:32" s="32" customFormat="1" x14ac:dyDescent="0.25">
      <c r="A149" s="31"/>
      <c r="B149" s="112"/>
      <c r="C149" s="112"/>
      <c r="D149" s="112"/>
      <c r="E149" s="112"/>
      <c r="F149" s="112"/>
      <c r="G149" s="90"/>
      <c r="H149" s="80"/>
      <c r="I149" s="264"/>
      <c r="J149"/>
      <c r="K149"/>
      <c r="L149"/>
      <c r="M149"/>
      <c r="N149"/>
      <c r="O149"/>
      <c r="P149"/>
      <c r="Q149"/>
      <c r="R149"/>
      <c r="S149"/>
      <c r="T149"/>
      <c r="U149"/>
      <c r="V149"/>
      <c r="W149"/>
      <c r="X149"/>
      <c r="Y149"/>
      <c r="Z149"/>
      <c r="AA149"/>
      <c r="AB149"/>
      <c r="AC149"/>
      <c r="AD149"/>
      <c r="AE149"/>
      <c r="AF149"/>
    </row>
    <row r="150" spans="1:32" s="32" customFormat="1" x14ac:dyDescent="0.25">
      <c r="A150" s="31"/>
      <c r="B150" s="112"/>
      <c r="C150" s="112"/>
      <c r="D150" s="112"/>
      <c r="E150" s="112"/>
      <c r="F150" s="112"/>
      <c r="G150" s="90"/>
      <c r="H150" s="80"/>
      <c r="I150" s="264"/>
      <c r="J150"/>
      <c r="K150"/>
      <c r="L150"/>
      <c r="M150"/>
      <c r="N150"/>
      <c r="O150"/>
      <c r="P150"/>
      <c r="Q150"/>
      <c r="R150"/>
      <c r="S150"/>
      <c r="T150"/>
      <c r="U150"/>
      <c r="V150"/>
      <c r="W150"/>
      <c r="X150"/>
      <c r="Y150"/>
      <c r="Z150"/>
      <c r="AA150"/>
      <c r="AB150"/>
      <c r="AC150"/>
      <c r="AD150"/>
      <c r="AE150"/>
      <c r="AF150"/>
    </row>
    <row r="151" spans="1:32" s="32" customFormat="1" x14ac:dyDescent="0.25">
      <c r="A151" s="31"/>
      <c r="B151" s="112"/>
      <c r="C151" s="112"/>
      <c r="D151" s="112"/>
      <c r="E151" s="112"/>
      <c r="F151" s="112"/>
      <c r="G151" s="90"/>
      <c r="H151" s="80"/>
      <c r="I151" s="264"/>
      <c r="J151"/>
      <c r="K151"/>
      <c r="L151"/>
      <c r="M151"/>
      <c r="N151"/>
      <c r="O151"/>
      <c r="P151"/>
      <c r="Q151"/>
      <c r="R151"/>
      <c r="S151"/>
      <c r="T151"/>
      <c r="U151"/>
      <c r="V151"/>
      <c r="W151"/>
      <c r="X151"/>
      <c r="Y151"/>
      <c r="Z151"/>
      <c r="AA151"/>
      <c r="AB151"/>
      <c r="AC151"/>
      <c r="AD151"/>
      <c r="AE151"/>
      <c r="AF151"/>
    </row>
    <row r="152" spans="1:32" s="32" customFormat="1" x14ac:dyDescent="0.25">
      <c r="A152" s="31"/>
      <c r="B152" s="112"/>
      <c r="C152" s="112"/>
      <c r="D152" s="112"/>
      <c r="E152" s="112"/>
      <c r="F152" s="112"/>
      <c r="G152" s="90"/>
      <c r="H152" s="80"/>
      <c r="I152" s="264"/>
      <c r="J152"/>
      <c r="K152"/>
      <c r="L152"/>
      <c r="M152"/>
      <c r="N152"/>
      <c r="O152"/>
      <c r="P152"/>
      <c r="Q152"/>
      <c r="R152"/>
      <c r="S152"/>
      <c r="T152"/>
      <c r="U152"/>
      <c r="V152"/>
      <c r="W152"/>
      <c r="X152"/>
      <c r="Y152"/>
      <c r="Z152"/>
      <c r="AA152"/>
      <c r="AB152"/>
      <c r="AC152"/>
      <c r="AD152"/>
      <c r="AE152"/>
      <c r="AF152"/>
    </row>
    <row r="153" spans="1:32" s="32" customFormat="1" x14ac:dyDescent="0.25">
      <c r="A153" s="31"/>
      <c r="B153" s="112"/>
      <c r="C153" s="112"/>
      <c r="D153" s="112"/>
      <c r="E153" s="112"/>
      <c r="F153" s="112"/>
      <c r="G153" s="90"/>
      <c r="H153" s="80"/>
      <c r="I153" s="264"/>
      <c r="J153"/>
      <c r="K153"/>
      <c r="L153"/>
      <c r="M153"/>
      <c r="N153"/>
      <c r="O153"/>
      <c r="P153"/>
      <c r="Q153"/>
      <c r="R153"/>
      <c r="S153"/>
      <c r="T153"/>
      <c r="U153"/>
      <c r="V153"/>
      <c r="W153"/>
      <c r="X153"/>
      <c r="Y153"/>
      <c r="Z153"/>
      <c r="AA153"/>
      <c r="AB153"/>
      <c r="AC153"/>
      <c r="AD153"/>
      <c r="AE153"/>
      <c r="AF153"/>
    </row>
    <row r="154" spans="1:32" s="32" customFormat="1" x14ac:dyDescent="0.25">
      <c r="A154" s="31"/>
      <c r="B154" s="112"/>
      <c r="C154" s="112"/>
      <c r="D154" s="112"/>
      <c r="E154" s="112"/>
      <c r="F154" s="112"/>
      <c r="G154" s="90"/>
      <c r="H154" s="80"/>
      <c r="I154" s="264"/>
      <c r="J154"/>
      <c r="K154"/>
      <c r="L154"/>
      <c r="M154"/>
      <c r="N154"/>
      <c r="O154"/>
      <c r="P154"/>
      <c r="Q154"/>
      <c r="R154"/>
      <c r="S154"/>
      <c r="T154"/>
      <c r="U154"/>
      <c r="V154"/>
      <c r="W154"/>
      <c r="X154"/>
      <c r="Y154"/>
      <c r="Z154"/>
      <c r="AA154"/>
      <c r="AB154"/>
      <c r="AC154"/>
      <c r="AD154"/>
      <c r="AE154"/>
      <c r="AF154"/>
    </row>
    <row r="155" spans="1:32" s="32" customFormat="1" x14ac:dyDescent="0.25">
      <c r="A155" s="31"/>
      <c r="B155" s="112"/>
      <c r="C155" s="112"/>
      <c r="D155" s="112"/>
      <c r="E155" s="112"/>
      <c r="F155" s="112"/>
      <c r="G155" s="90"/>
      <c r="H155" s="80"/>
      <c r="I155" s="264"/>
      <c r="J155"/>
      <c r="K155"/>
      <c r="L155"/>
      <c r="M155"/>
      <c r="N155"/>
      <c r="O155"/>
      <c r="P155"/>
      <c r="Q155"/>
      <c r="R155"/>
      <c r="S155"/>
      <c r="T155"/>
      <c r="U155"/>
      <c r="V155"/>
      <c r="W155"/>
      <c r="X155"/>
      <c r="Y155"/>
      <c r="Z155"/>
      <c r="AA155"/>
      <c r="AB155"/>
      <c r="AC155"/>
      <c r="AD155"/>
      <c r="AE155"/>
      <c r="AF155"/>
    </row>
    <row r="156" spans="1:32" s="32" customFormat="1" x14ac:dyDescent="0.25">
      <c r="A156" s="31"/>
      <c r="B156" s="112"/>
      <c r="C156" s="112"/>
      <c r="D156" s="112"/>
      <c r="E156" s="112"/>
      <c r="F156" s="112"/>
      <c r="G156" s="90"/>
      <c r="H156" s="80"/>
      <c r="I156" s="264"/>
      <c r="J156"/>
      <c r="K156"/>
      <c r="L156"/>
      <c r="M156"/>
      <c r="N156"/>
      <c r="O156"/>
      <c r="P156"/>
      <c r="Q156"/>
      <c r="R156"/>
      <c r="S156"/>
      <c r="T156"/>
      <c r="U156"/>
      <c r="V156"/>
      <c r="W156"/>
      <c r="X156"/>
      <c r="Y156"/>
      <c r="Z156"/>
      <c r="AA156"/>
      <c r="AB156"/>
      <c r="AC156"/>
      <c r="AD156"/>
      <c r="AE156"/>
      <c r="AF156"/>
    </row>
    <row r="157" spans="1:32" s="32" customFormat="1" x14ac:dyDescent="0.25">
      <c r="A157" s="31"/>
      <c r="B157" s="112"/>
      <c r="C157" s="112"/>
      <c r="D157" s="112"/>
      <c r="E157" s="112"/>
      <c r="F157" s="112"/>
      <c r="G157" s="90"/>
      <c r="H157" s="80"/>
      <c r="I157" s="264"/>
      <c r="J157"/>
      <c r="K157"/>
      <c r="L157"/>
      <c r="M157"/>
      <c r="N157"/>
      <c r="O157"/>
      <c r="P157"/>
      <c r="Q157"/>
      <c r="R157"/>
      <c r="S157"/>
      <c r="T157"/>
      <c r="U157"/>
      <c r="V157"/>
      <c r="W157"/>
      <c r="X157"/>
      <c r="Y157"/>
      <c r="Z157"/>
      <c r="AA157"/>
      <c r="AB157"/>
      <c r="AC157"/>
      <c r="AD157"/>
      <c r="AE157"/>
      <c r="AF157"/>
    </row>
    <row r="158" spans="1:32" s="32" customFormat="1" x14ac:dyDescent="0.25">
      <c r="A158" s="31"/>
      <c r="B158" s="112"/>
      <c r="C158" s="112"/>
      <c r="D158" s="112"/>
      <c r="E158" s="112"/>
      <c r="F158" s="112"/>
      <c r="G158" s="90"/>
      <c r="H158" s="80"/>
      <c r="I158" s="264"/>
      <c r="J158"/>
      <c r="K158"/>
      <c r="L158"/>
      <c r="M158"/>
      <c r="N158"/>
      <c r="O158"/>
      <c r="P158"/>
      <c r="Q158"/>
      <c r="R158"/>
      <c r="S158"/>
      <c r="T158"/>
      <c r="U158"/>
      <c r="V158"/>
      <c r="W158"/>
      <c r="X158"/>
      <c r="Y158"/>
      <c r="Z158"/>
      <c r="AA158"/>
      <c r="AB158"/>
      <c r="AC158"/>
      <c r="AD158"/>
      <c r="AE158"/>
      <c r="AF158"/>
    </row>
    <row r="159" spans="1:32" s="32" customFormat="1" x14ac:dyDescent="0.25">
      <c r="A159" s="31"/>
      <c r="B159" s="112"/>
      <c r="C159" s="112"/>
      <c r="D159" s="112"/>
      <c r="E159" s="112"/>
      <c r="F159" s="112"/>
      <c r="G159" s="90"/>
      <c r="H159" s="80"/>
      <c r="I159" s="264"/>
      <c r="J159"/>
      <c r="K159"/>
      <c r="L159"/>
      <c r="M159"/>
      <c r="N159"/>
      <c r="O159"/>
      <c r="P159"/>
      <c r="Q159"/>
      <c r="R159"/>
      <c r="S159"/>
      <c r="T159"/>
      <c r="U159"/>
      <c r="V159"/>
      <c r="W159"/>
      <c r="X159"/>
      <c r="Y159"/>
      <c r="Z159"/>
      <c r="AA159"/>
      <c r="AB159"/>
      <c r="AC159"/>
      <c r="AD159"/>
      <c r="AE159"/>
      <c r="AF159"/>
    </row>
    <row r="160" spans="1:32" s="32" customFormat="1" x14ac:dyDescent="0.25">
      <c r="A160" s="31"/>
      <c r="B160" s="112"/>
      <c r="C160" s="112"/>
      <c r="D160" s="112"/>
      <c r="E160" s="112"/>
      <c r="F160" s="112"/>
      <c r="G160" s="90"/>
      <c r="H160" s="80"/>
      <c r="I160" s="264"/>
      <c r="J160"/>
      <c r="K160"/>
      <c r="L160"/>
      <c r="M160"/>
      <c r="N160"/>
      <c r="O160"/>
      <c r="P160"/>
      <c r="Q160"/>
      <c r="R160"/>
      <c r="S160"/>
      <c r="T160"/>
      <c r="U160"/>
      <c r="V160"/>
      <c r="W160"/>
      <c r="X160"/>
      <c r="Y160"/>
      <c r="Z160"/>
      <c r="AA160"/>
      <c r="AB160"/>
      <c r="AC160"/>
      <c r="AD160"/>
      <c r="AE160"/>
      <c r="AF160"/>
    </row>
    <row r="161" spans="1:32" s="32" customFormat="1" x14ac:dyDescent="0.25">
      <c r="A161" s="31"/>
      <c r="B161" s="112"/>
      <c r="C161" s="112"/>
      <c r="D161" s="112"/>
      <c r="E161" s="112"/>
      <c r="F161" s="112"/>
      <c r="G161" s="90"/>
      <c r="H161" s="80"/>
      <c r="I161" s="264"/>
      <c r="J161"/>
      <c r="K161"/>
      <c r="L161"/>
      <c r="M161"/>
      <c r="N161"/>
      <c r="O161"/>
      <c r="P161"/>
      <c r="Q161"/>
      <c r="R161"/>
      <c r="S161"/>
      <c r="T161"/>
      <c r="U161"/>
      <c r="V161"/>
      <c r="W161"/>
      <c r="X161"/>
      <c r="Y161"/>
      <c r="Z161"/>
      <c r="AA161"/>
      <c r="AB161"/>
      <c r="AC161"/>
      <c r="AD161"/>
      <c r="AE161"/>
      <c r="AF161"/>
    </row>
    <row r="162" spans="1:32" s="32" customFormat="1" x14ac:dyDescent="0.25">
      <c r="A162" s="31"/>
      <c r="B162" s="112"/>
      <c r="C162" s="112"/>
      <c r="D162" s="112"/>
      <c r="E162" s="112"/>
      <c r="F162" s="112"/>
      <c r="G162" s="90"/>
      <c r="H162" s="80"/>
      <c r="I162" s="264"/>
      <c r="J162"/>
      <c r="K162"/>
      <c r="L162"/>
      <c r="M162"/>
      <c r="N162"/>
      <c r="O162"/>
      <c r="P162"/>
      <c r="Q162"/>
      <c r="R162"/>
      <c r="S162"/>
      <c r="T162"/>
      <c r="U162"/>
      <c r="V162"/>
      <c r="W162"/>
      <c r="X162"/>
      <c r="Y162"/>
      <c r="Z162"/>
      <c r="AA162"/>
      <c r="AB162"/>
      <c r="AC162"/>
      <c r="AD162"/>
      <c r="AE162"/>
      <c r="AF162"/>
    </row>
    <row r="163" spans="1:32" s="32" customFormat="1" x14ac:dyDescent="0.25">
      <c r="A163" s="31"/>
      <c r="B163" s="112"/>
      <c r="C163" s="112"/>
      <c r="D163" s="112"/>
      <c r="E163" s="112"/>
      <c r="F163" s="112"/>
      <c r="G163" s="90"/>
      <c r="H163" s="80"/>
      <c r="I163" s="264"/>
      <c r="J163"/>
      <c r="K163"/>
      <c r="L163"/>
      <c r="M163"/>
      <c r="N163"/>
      <c r="O163"/>
      <c r="P163"/>
      <c r="Q163"/>
      <c r="R163"/>
      <c r="S163"/>
      <c r="T163"/>
      <c r="U163"/>
      <c r="V163"/>
      <c r="W163"/>
      <c r="X163"/>
      <c r="Y163"/>
      <c r="Z163"/>
      <c r="AA163"/>
      <c r="AB163"/>
      <c r="AC163"/>
      <c r="AD163"/>
      <c r="AE163"/>
      <c r="AF163"/>
    </row>
    <row r="164" spans="1:32" s="32" customFormat="1" x14ac:dyDescent="0.25">
      <c r="A164" s="31"/>
      <c r="B164" s="112"/>
      <c r="C164" s="112"/>
      <c r="D164" s="112"/>
      <c r="E164" s="112"/>
      <c r="F164" s="112"/>
      <c r="G164" s="90"/>
      <c r="H164" s="80"/>
      <c r="I164" s="264"/>
      <c r="J164"/>
      <c r="K164"/>
      <c r="L164"/>
      <c r="M164"/>
      <c r="N164"/>
      <c r="O164"/>
      <c r="P164"/>
      <c r="Q164"/>
      <c r="R164"/>
      <c r="S164"/>
      <c r="T164"/>
      <c r="U164"/>
      <c r="V164"/>
      <c r="W164"/>
      <c r="X164"/>
      <c r="Y164"/>
      <c r="Z164"/>
      <c r="AA164"/>
      <c r="AB164"/>
      <c r="AC164"/>
      <c r="AD164"/>
      <c r="AE164"/>
      <c r="AF164"/>
    </row>
    <row r="165" spans="1:32" s="32" customFormat="1" x14ac:dyDescent="0.25">
      <c r="A165" s="31"/>
      <c r="B165" s="112"/>
      <c r="C165" s="112"/>
      <c r="D165" s="112"/>
      <c r="E165" s="112"/>
      <c r="F165" s="112"/>
      <c r="G165" s="90"/>
      <c r="H165" s="80"/>
      <c r="I165" s="264"/>
      <c r="J165"/>
      <c r="K165"/>
      <c r="L165"/>
      <c r="M165"/>
      <c r="N165"/>
      <c r="O165"/>
      <c r="P165"/>
      <c r="Q165"/>
      <c r="R165"/>
      <c r="S165"/>
      <c r="T165"/>
      <c r="U165"/>
      <c r="V165"/>
      <c r="W165"/>
      <c r="X165"/>
      <c r="Y165"/>
      <c r="Z165"/>
      <c r="AA165"/>
      <c r="AB165"/>
      <c r="AC165"/>
      <c r="AD165"/>
      <c r="AE165"/>
      <c r="AF165"/>
    </row>
    <row r="166" spans="1:32" s="32" customFormat="1" x14ac:dyDescent="0.25">
      <c r="A166" s="31"/>
      <c r="B166" s="112"/>
      <c r="C166" s="112"/>
      <c r="D166" s="112"/>
      <c r="E166" s="112"/>
      <c r="F166" s="112"/>
      <c r="G166" s="90"/>
      <c r="H166" s="80"/>
      <c r="I166" s="264"/>
      <c r="J166"/>
      <c r="K166"/>
      <c r="L166"/>
      <c r="M166"/>
      <c r="N166"/>
      <c r="O166"/>
      <c r="P166"/>
      <c r="Q166"/>
      <c r="R166"/>
      <c r="S166"/>
      <c r="T166"/>
      <c r="U166"/>
      <c r="V166"/>
      <c r="W166"/>
      <c r="X166"/>
      <c r="Y166"/>
      <c r="Z166"/>
      <c r="AA166"/>
      <c r="AB166"/>
      <c r="AC166"/>
      <c r="AD166"/>
      <c r="AE166"/>
      <c r="AF166"/>
    </row>
    <row r="167" spans="1:32" s="32" customFormat="1" x14ac:dyDescent="0.25">
      <c r="A167" s="31"/>
      <c r="B167" s="112"/>
      <c r="C167" s="112"/>
      <c r="D167" s="112"/>
      <c r="E167" s="112"/>
      <c r="F167" s="112"/>
      <c r="G167" s="90"/>
      <c r="H167" s="80"/>
      <c r="I167" s="264"/>
      <c r="J167"/>
      <c r="K167"/>
      <c r="L167"/>
      <c r="M167"/>
      <c r="N167"/>
      <c r="O167"/>
      <c r="P167"/>
      <c r="Q167"/>
      <c r="R167"/>
      <c r="S167"/>
      <c r="T167"/>
      <c r="U167"/>
      <c r="V167"/>
      <c r="W167"/>
      <c r="X167"/>
      <c r="Y167"/>
      <c r="Z167"/>
      <c r="AA167"/>
      <c r="AB167"/>
      <c r="AC167"/>
      <c r="AD167"/>
      <c r="AE167"/>
      <c r="AF167"/>
    </row>
    <row r="168" spans="1:32" s="32" customFormat="1" x14ac:dyDescent="0.25">
      <c r="A168" s="31"/>
      <c r="B168" s="112"/>
      <c r="C168" s="112"/>
      <c r="D168" s="112"/>
      <c r="E168" s="112"/>
      <c r="F168" s="112"/>
      <c r="G168" s="90"/>
      <c r="H168" s="80"/>
      <c r="I168" s="264"/>
      <c r="J168"/>
      <c r="K168"/>
      <c r="L168"/>
      <c r="M168"/>
      <c r="N168"/>
      <c r="O168"/>
      <c r="P168"/>
      <c r="Q168"/>
      <c r="R168"/>
      <c r="S168"/>
      <c r="T168"/>
      <c r="U168"/>
      <c r="V168"/>
      <c r="W168"/>
      <c r="X168"/>
      <c r="Y168"/>
      <c r="Z168"/>
      <c r="AA168"/>
      <c r="AB168"/>
      <c r="AC168"/>
      <c r="AD168"/>
      <c r="AE168"/>
      <c r="AF168"/>
    </row>
    <row r="169" spans="1:32" s="32" customFormat="1" x14ac:dyDescent="0.25">
      <c r="A169" s="31"/>
      <c r="B169" s="112"/>
      <c r="C169" s="112"/>
      <c r="D169" s="112"/>
      <c r="E169" s="112"/>
      <c r="F169" s="112"/>
      <c r="G169" s="90"/>
      <c r="H169" s="80"/>
      <c r="I169" s="264"/>
      <c r="J169"/>
      <c r="K169"/>
      <c r="L169"/>
      <c r="M169"/>
      <c r="N169"/>
      <c r="O169"/>
      <c r="P169"/>
      <c r="Q169"/>
      <c r="R169"/>
      <c r="S169"/>
      <c r="T169"/>
      <c r="U169"/>
      <c r="V169"/>
      <c r="W169"/>
      <c r="X169"/>
      <c r="Y169"/>
      <c r="Z169"/>
      <c r="AA169"/>
      <c r="AB169"/>
      <c r="AC169"/>
      <c r="AD169"/>
      <c r="AE169"/>
      <c r="AF169"/>
    </row>
    <row r="170" spans="1:32" s="32" customFormat="1" x14ac:dyDescent="0.25">
      <c r="A170" s="31"/>
      <c r="B170" s="112"/>
      <c r="C170" s="112"/>
      <c r="D170" s="112"/>
      <c r="E170" s="112"/>
      <c r="F170" s="112"/>
      <c r="G170" s="90"/>
      <c r="H170" s="80"/>
      <c r="I170" s="264"/>
      <c r="J170"/>
      <c r="K170"/>
      <c r="L170"/>
      <c r="M170"/>
      <c r="N170"/>
      <c r="O170"/>
      <c r="P170"/>
      <c r="Q170"/>
      <c r="R170"/>
      <c r="S170"/>
      <c r="T170"/>
      <c r="U170"/>
      <c r="V170"/>
      <c r="W170"/>
      <c r="X170"/>
      <c r="Y170"/>
      <c r="Z170"/>
      <c r="AA170"/>
      <c r="AB170"/>
      <c r="AC170"/>
      <c r="AD170"/>
      <c r="AE170"/>
      <c r="AF170"/>
    </row>
  </sheetData>
  <sheetProtection insertRows="0"/>
  <mergeCells count="6">
    <mergeCell ref="B4:G4"/>
    <mergeCell ref="B5:G5"/>
    <mergeCell ref="B6:G6"/>
    <mergeCell ref="B7:G7"/>
    <mergeCell ref="B9:G9"/>
    <mergeCell ref="B8:G8"/>
  </mergeCells>
  <phoneticPr fontId="27" type="noConversion"/>
  <pageMargins left="0.70866141732283472" right="0.70866141732283472" top="0.74803149606299213" bottom="0.74803149606299213" header="0.31496062992125984" footer="0.31496062992125984"/>
  <pageSetup paperSize="9" scale="2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56"/>
  <sheetViews>
    <sheetView showGridLines="0" workbookViewId="0">
      <selection sqref="A1:J1"/>
    </sheetView>
  </sheetViews>
  <sheetFormatPr defaultRowHeight="15" x14ac:dyDescent="0.25"/>
  <cols>
    <col min="1" max="1" width="42.85546875" style="292" bestFit="1" customWidth="1"/>
    <col min="2" max="2" width="16.5703125" style="292" customWidth="1"/>
    <col min="3" max="3" width="15.42578125" style="292" customWidth="1"/>
    <col min="4" max="4" width="29.7109375" style="292" customWidth="1"/>
    <col min="5" max="5" width="16.42578125" style="292" customWidth="1"/>
    <col min="6" max="6" width="18.28515625" style="292" customWidth="1"/>
    <col min="7" max="7" width="16.7109375" style="292" customWidth="1"/>
    <col min="8" max="8" width="20.28515625" style="292" customWidth="1"/>
    <col min="9" max="9" width="12.85546875" style="292" customWidth="1"/>
    <col min="10" max="10" width="26.7109375" style="292" customWidth="1"/>
    <col min="11" max="16384" width="9.140625" style="292"/>
  </cols>
  <sheetData>
    <row r="1" spans="1:10" customFormat="1" ht="21" x14ac:dyDescent="0.25">
      <c r="A1" s="333" t="s">
        <v>265</v>
      </c>
      <c r="B1" s="334"/>
      <c r="C1" s="334"/>
      <c r="D1" s="334"/>
      <c r="E1" s="334"/>
      <c r="F1" s="334"/>
      <c r="G1" s="334"/>
      <c r="H1" s="334"/>
      <c r="I1" s="334"/>
      <c r="J1" s="335"/>
    </row>
    <row r="2" spans="1:10" customFormat="1" ht="114.6" customHeight="1" x14ac:dyDescent="0.25">
      <c r="A2" s="336" t="s">
        <v>279</v>
      </c>
      <c r="B2" s="337"/>
      <c r="C2" s="337"/>
      <c r="D2" s="337"/>
      <c r="E2" s="337"/>
      <c r="F2" s="337"/>
      <c r="G2" s="337"/>
      <c r="H2" s="337"/>
      <c r="I2" s="337"/>
      <c r="J2" s="338"/>
    </row>
    <row r="3" spans="1:10" customFormat="1" ht="39.75" customHeight="1" x14ac:dyDescent="0.25">
      <c r="A3" s="318"/>
      <c r="B3" s="319"/>
      <c r="C3" s="319"/>
      <c r="D3" s="319"/>
      <c r="E3" s="319"/>
      <c r="F3" s="319"/>
      <c r="G3" s="319"/>
      <c r="H3" s="319"/>
      <c r="I3" s="319"/>
      <c r="J3" s="320"/>
    </row>
    <row r="4" spans="1:10" s="277" customFormat="1" ht="21" x14ac:dyDescent="0.25">
      <c r="A4" s="339" t="s">
        <v>280</v>
      </c>
      <c r="B4" s="340"/>
      <c r="C4" s="340"/>
      <c r="D4" s="340"/>
      <c r="E4" s="340"/>
      <c r="F4" s="340"/>
      <c r="G4" s="340"/>
      <c r="H4" s="340"/>
      <c r="I4" s="340"/>
      <c r="J4" s="341"/>
    </row>
    <row r="5" spans="1:10" s="277" customFormat="1" x14ac:dyDescent="0.25">
      <c r="A5" s="296"/>
      <c r="B5" s="297"/>
      <c r="C5" s="297"/>
      <c r="D5" s="297"/>
      <c r="E5" s="297"/>
      <c r="F5" s="297"/>
      <c r="G5" s="297"/>
      <c r="H5" s="297"/>
      <c r="I5" s="297"/>
      <c r="J5" s="298"/>
    </row>
    <row r="6" spans="1:10" s="277" customFormat="1" x14ac:dyDescent="0.25">
      <c r="A6" s="296"/>
      <c r="B6" s="297"/>
      <c r="C6" s="297"/>
      <c r="D6" s="297"/>
      <c r="E6" s="297"/>
      <c r="F6" s="297"/>
      <c r="G6" s="297"/>
      <c r="H6" s="297"/>
      <c r="I6" s="297"/>
      <c r="J6" s="298"/>
    </row>
    <row r="7" spans="1:10" s="277" customFormat="1" ht="26.25" x14ac:dyDescent="0.25">
      <c r="A7" s="300" t="s">
        <v>319</v>
      </c>
      <c r="B7" s="297"/>
      <c r="C7" s="297"/>
      <c r="D7" s="297"/>
      <c r="E7" s="297"/>
      <c r="F7" s="297"/>
      <c r="G7" s="297"/>
      <c r="H7" s="297"/>
      <c r="I7" s="297"/>
      <c r="J7" s="298"/>
    </row>
    <row r="8" spans="1:10" customFormat="1" x14ac:dyDescent="0.25">
      <c r="A8" s="342" t="s">
        <v>266</v>
      </c>
      <c r="B8" s="343"/>
      <c r="C8" s="343"/>
      <c r="D8" s="343"/>
      <c r="E8" s="343"/>
      <c r="F8" s="343"/>
      <c r="G8" s="343"/>
      <c r="H8" s="343"/>
      <c r="I8" s="343"/>
      <c r="J8" s="344"/>
    </row>
    <row r="9" spans="1:10" s="2" customFormat="1" x14ac:dyDescent="0.25">
      <c r="A9" s="278" t="s">
        <v>267</v>
      </c>
      <c r="B9" s="279" t="s">
        <v>268</v>
      </c>
      <c r="C9" s="280" t="s">
        <v>269</v>
      </c>
      <c r="D9" s="281" t="s">
        <v>270</v>
      </c>
      <c r="E9" s="278" t="s">
        <v>271</v>
      </c>
      <c r="F9" s="279" t="s">
        <v>272</v>
      </c>
      <c r="G9" s="279" t="s">
        <v>273</v>
      </c>
      <c r="H9" s="279" t="s">
        <v>274</v>
      </c>
      <c r="I9" s="279" t="s">
        <v>5</v>
      </c>
      <c r="J9" s="282" t="s">
        <v>275</v>
      </c>
    </row>
    <row r="10" spans="1:10" customFormat="1" x14ac:dyDescent="0.25">
      <c r="A10" s="283" t="s">
        <v>276</v>
      </c>
      <c r="B10" s="293">
        <f>+'IUA Scales'!BE32</f>
        <v>51192.78</v>
      </c>
      <c r="C10" s="294">
        <v>1</v>
      </c>
      <c r="D10" s="293" t="s">
        <v>281</v>
      </c>
      <c r="E10" s="295">
        <v>7</v>
      </c>
      <c r="F10" s="285">
        <f>(B10/12*E10)*C10</f>
        <v>29862.454999999998</v>
      </c>
      <c r="G10" s="284">
        <f>F10*11.05%</f>
        <v>3299.8012774999997</v>
      </c>
      <c r="H10" s="284">
        <f>F10*20%</f>
        <v>5972.491</v>
      </c>
      <c r="I10" s="284">
        <f>SUM(F10:H10)</f>
        <v>39134.747277499999</v>
      </c>
      <c r="J10" s="283" t="s">
        <v>331</v>
      </c>
    </row>
    <row r="11" spans="1:10" customFormat="1" x14ac:dyDescent="0.25">
      <c r="A11" s="283" t="s">
        <v>277</v>
      </c>
      <c r="B11" s="293">
        <f>+'IUA Scales'!BJ32</f>
        <v>51960.671699999992</v>
      </c>
      <c r="C11" s="294">
        <v>1</v>
      </c>
      <c r="D11" s="293" t="s">
        <v>283</v>
      </c>
      <c r="E11" s="295">
        <v>3</v>
      </c>
      <c r="F11" s="285">
        <f>(B11/12*E11)*C11</f>
        <v>12990.167924999998</v>
      </c>
      <c r="G11" s="284">
        <f>F11*11.05%</f>
        <v>1435.4135557124998</v>
      </c>
      <c r="H11" s="284">
        <f>F11*20%</f>
        <v>2598.0335849999997</v>
      </c>
      <c r="I11" s="284">
        <f>SUM(F11:H11)</f>
        <v>17023.615065712496</v>
      </c>
      <c r="J11" s="283" t="s">
        <v>331</v>
      </c>
    </row>
    <row r="12" spans="1:10" customFormat="1" x14ac:dyDescent="0.25">
      <c r="A12" s="283" t="s">
        <v>284</v>
      </c>
      <c r="B12" s="293">
        <f>+B11*1.03</f>
        <v>53519.491850999992</v>
      </c>
      <c r="C12" s="294">
        <v>1</v>
      </c>
      <c r="D12" s="293" t="s">
        <v>282</v>
      </c>
      <c r="E12" s="295">
        <v>2</v>
      </c>
      <c r="F12" s="285">
        <f t="shared" ref="F12:F14" si="0">(B12/12*E12)*C12</f>
        <v>8919.915308499998</v>
      </c>
      <c r="G12" s="284">
        <f t="shared" ref="G12:G14" si="1">F12*11.05%</f>
        <v>985.65064158924974</v>
      </c>
      <c r="H12" s="284">
        <f t="shared" ref="H12:H14" si="2">F12*20%</f>
        <v>1783.9830616999998</v>
      </c>
      <c r="I12" s="284">
        <f t="shared" ref="I12:I14" si="3">SUM(F12:H12)</f>
        <v>11689.549011789248</v>
      </c>
      <c r="J12" s="283" t="s">
        <v>331</v>
      </c>
    </row>
    <row r="13" spans="1:10" customFormat="1" x14ac:dyDescent="0.25">
      <c r="A13" s="283" t="s">
        <v>285</v>
      </c>
      <c r="B13" s="293">
        <f>+'IUA Scales'!BJ33*1.03</f>
        <v>55042.942499999997</v>
      </c>
      <c r="C13" s="294">
        <v>1</v>
      </c>
      <c r="D13" s="293" t="s">
        <v>286</v>
      </c>
      <c r="E13" s="295">
        <v>10</v>
      </c>
      <c r="F13" s="285">
        <f t="shared" si="0"/>
        <v>45869.118749999994</v>
      </c>
      <c r="G13" s="284">
        <f t="shared" si="1"/>
        <v>5068.5376218749998</v>
      </c>
      <c r="H13" s="284">
        <f t="shared" si="2"/>
        <v>9173.8237499999996</v>
      </c>
      <c r="I13" s="284">
        <f t="shared" si="3"/>
        <v>60111.480121874993</v>
      </c>
      <c r="J13" s="283" t="s">
        <v>332</v>
      </c>
    </row>
    <row r="14" spans="1:10" customFormat="1" x14ac:dyDescent="0.25">
      <c r="A14" s="283" t="s">
        <v>278</v>
      </c>
      <c r="B14" s="293">
        <f>+B13*1.03</f>
        <v>56694.230774999996</v>
      </c>
      <c r="C14" s="294">
        <v>1</v>
      </c>
      <c r="D14" s="293" t="s">
        <v>287</v>
      </c>
      <c r="E14" s="295">
        <v>2</v>
      </c>
      <c r="F14" s="285">
        <f t="shared" si="0"/>
        <v>9449.0384624999988</v>
      </c>
      <c r="G14" s="284">
        <f t="shared" si="1"/>
        <v>1044.1187501062498</v>
      </c>
      <c r="H14" s="284">
        <f t="shared" si="2"/>
        <v>1889.8076924999998</v>
      </c>
      <c r="I14" s="284">
        <f t="shared" si="3"/>
        <v>12382.96490510625</v>
      </c>
      <c r="J14" s="283" t="s">
        <v>332</v>
      </c>
    </row>
    <row r="15" spans="1:10" customFormat="1" x14ac:dyDescent="0.25">
      <c r="A15" s="283"/>
      <c r="B15" s="286"/>
      <c r="C15" s="283"/>
      <c r="D15" s="283"/>
      <c r="E15" s="287">
        <f>SUM(E10:E14)</f>
        <v>24</v>
      </c>
      <c r="F15" s="288">
        <f>SUM(F10:F14)</f>
        <v>107090.695446</v>
      </c>
      <c r="G15" s="288">
        <f t="shared" ref="G15:I15" si="4">SUM(G10:G14)</f>
        <v>11833.521846783</v>
      </c>
      <c r="H15" s="288">
        <f t="shared" si="4"/>
        <v>21418.139089199998</v>
      </c>
      <c r="I15" s="288">
        <f t="shared" si="4"/>
        <v>140342.35638198297</v>
      </c>
      <c r="J15" s="283"/>
    </row>
    <row r="16" spans="1:10" customFormat="1" x14ac:dyDescent="0.25">
      <c r="A16" s="289"/>
      <c r="B16" s="290"/>
      <c r="C16" s="289"/>
      <c r="D16" s="289"/>
      <c r="E16" s="289"/>
      <c r="F16" s="289"/>
      <c r="G16" s="289"/>
      <c r="H16" s="289"/>
      <c r="I16" s="291"/>
    </row>
    <row r="18" spans="1:10" x14ac:dyDescent="0.25">
      <c r="A18" s="299" t="s">
        <v>288</v>
      </c>
      <c r="B18" s="299"/>
      <c r="C18" s="299"/>
      <c r="D18" s="299"/>
      <c r="E18" s="299"/>
      <c r="F18" s="299"/>
      <c r="G18" s="299"/>
      <c r="H18" s="299"/>
    </row>
    <row r="19" spans="1:10" x14ac:dyDescent="0.25">
      <c r="A19" s="299" t="s">
        <v>289</v>
      </c>
      <c r="B19" s="299" t="s">
        <v>290</v>
      </c>
      <c r="C19" s="299"/>
      <c r="D19" s="299"/>
      <c r="E19" s="299"/>
      <c r="F19" s="299"/>
      <c r="G19" s="299"/>
      <c r="H19" s="299"/>
    </row>
    <row r="20" spans="1:10" x14ac:dyDescent="0.25">
      <c r="A20" s="299" t="s">
        <v>291</v>
      </c>
      <c r="B20" s="299" t="s">
        <v>292</v>
      </c>
      <c r="C20" s="299"/>
      <c r="D20" s="299"/>
      <c r="E20" s="299"/>
      <c r="F20" s="299"/>
      <c r="G20" s="299"/>
      <c r="H20" s="299"/>
    </row>
    <row r="21" spans="1:10" x14ac:dyDescent="0.25">
      <c r="A21" s="299" t="s">
        <v>293</v>
      </c>
      <c r="B21" s="299" t="s">
        <v>294</v>
      </c>
      <c r="C21" s="299"/>
      <c r="D21" s="299"/>
      <c r="E21" s="299"/>
      <c r="F21" s="299"/>
      <c r="G21" s="299"/>
      <c r="H21" s="299"/>
    </row>
    <row r="22" spans="1:10" x14ac:dyDescent="0.25">
      <c r="A22" s="299" t="s">
        <v>295</v>
      </c>
      <c r="B22" s="299" t="s">
        <v>297</v>
      </c>
      <c r="C22" s="299"/>
      <c r="D22" s="299"/>
      <c r="E22" s="299"/>
      <c r="F22" s="299"/>
      <c r="G22" s="299"/>
      <c r="H22" s="299"/>
    </row>
    <row r="23" spans="1:10" x14ac:dyDescent="0.25">
      <c r="A23" s="299" t="s">
        <v>296</v>
      </c>
      <c r="B23" s="299" t="s">
        <v>298</v>
      </c>
      <c r="C23" s="299"/>
      <c r="D23" s="299"/>
      <c r="E23" s="299"/>
      <c r="F23" s="299"/>
      <c r="G23" s="299"/>
      <c r="H23" s="299"/>
    </row>
    <row r="24" spans="1:10" x14ac:dyDescent="0.25">
      <c r="A24" s="299" t="s">
        <v>299</v>
      </c>
      <c r="B24" s="299" t="s">
        <v>300</v>
      </c>
      <c r="C24" s="299"/>
      <c r="D24" s="299"/>
      <c r="E24" s="299"/>
      <c r="F24" s="299"/>
      <c r="G24" s="299"/>
      <c r="H24" s="299"/>
    </row>
    <row r="25" spans="1:10" x14ac:dyDescent="0.25">
      <c r="A25" s="299"/>
      <c r="B25" s="299"/>
      <c r="C25" s="299"/>
      <c r="D25" s="299"/>
      <c r="E25" s="299"/>
      <c r="F25" s="299"/>
      <c r="G25" s="299"/>
      <c r="H25" s="299"/>
    </row>
    <row r="28" spans="1:10" ht="26.25" x14ac:dyDescent="0.25">
      <c r="A28" s="300" t="s">
        <v>320</v>
      </c>
    </row>
    <row r="30" spans="1:10" x14ac:dyDescent="0.25">
      <c r="A30" s="278" t="s">
        <v>301</v>
      </c>
    </row>
    <row r="31" spans="1:10" x14ac:dyDescent="0.25">
      <c r="A31" s="278" t="s">
        <v>267</v>
      </c>
      <c r="B31" s="279" t="s">
        <v>268</v>
      </c>
      <c r="C31" s="280" t="s">
        <v>269</v>
      </c>
      <c r="D31" s="281" t="s">
        <v>270</v>
      </c>
      <c r="E31" s="278" t="s">
        <v>271</v>
      </c>
      <c r="F31" s="279" t="s">
        <v>272</v>
      </c>
      <c r="G31" s="279" t="s">
        <v>273</v>
      </c>
      <c r="H31" s="279" t="s">
        <v>274</v>
      </c>
      <c r="I31" s="279" t="s">
        <v>5</v>
      </c>
      <c r="J31" s="282" t="s">
        <v>275</v>
      </c>
    </row>
    <row r="32" spans="1:10" x14ac:dyDescent="0.25">
      <c r="A32" s="283"/>
      <c r="B32" s="293"/>
      <c r="C32" s="294"/>
      <c r="D32" s="293"/>
      <c r="E32" s="295"/>
      <c r="F32" s="285">
        <f>(B32/12*E32)*C32</f>
        <v>0</v>
      </c>
      <c r="G32" s="284">
        <f>F32*11.05%</f>
        <v>0</v>
      </c>
      <c r="H32" s="284">
        <f>F32*20%</f>
        <v>0</v>
      </c>
      <c r="I32" s="284">
        <f>SUM(F32:H32)</f>
        <v>0</v>
      </c>
      <c r="J32" s="283"/>
    </row>
    <row r="33" spans="1:10" x14ac:dyDescent="0.25">
      <c r="A33" s="283"/>
      <c r="B33" s="293"/>
      <c r="C33" s="294"/>
      <c r="D33" s="293"/>
      <c r="E33" s="295"/>
      <c r="F33" s="285">
        <f>(B33/12*E33)*C33</f>
        <v>0</v>
      </c>
      <c r="G33" s="284">
        <f>F33*11.05%</f>
        <v>0</v>
      </c>
      <c r="H33" s="284">
        <f>F33*20%</f>
        <v>0</v>
      </c>
      <c r="I33" s="284">
        <f>SUM(F33:H33)</f>
        <v>0</v>
      </c>
      <c r="J33" s="283"/>
    </row>
    <row r="34" spans="1:10" x14ac:dyDescent="0.25">
      <c r="A34" s="283"/>
      <c r="B34" s="293"/>
      <c r="C34" s="294"/>
      <c r="D34" s="293"/>
      <c r="E34" s="295"/>
      <c r="F34" s="285">
        <f t="shared" ref="F34:F36" si="5">(B34/12*E34)*C34</f>
        <v>0</v>
      </c>
      <c r="G34" s="284">
        <f t="shared" ref="G34:G36" si="6">F34*11.05%</f>
        <v>0</v>
      </c>
      <c r="H34" s="284">
        <f t="shared" ref="H34:H36" si="7">F34*20%</f>
        <v>0</v>
      </c>
      <c r="I34" s="284">
        <f t="shared" ref="I34:I36" si="8">SUM(F34:H34)</f>
        <v>0</v>
      </c>
      <c r="J34" s="283"/>
    </row>
    <row r="35" spans="1:10" x14ac:dyDescent="0.25">
      <c r="A35" s="283"/>
      <c r="B35" s="293"/>
      <c r="C35" s="294"/>
      <c r="D35" s="293"/>
      <c r="E35" s="295"/>
      <c r="F35" s="285">
        <f t="shared" si="5"/>
        <v>0</v>
      </c>
      <c r="G35" s="284">
        <f t="shared" si="6"/>
        <v>0</v>
      </c>
      <c r="H35" s="284">
        <f t="shared" si="7"/>
        <v>0</v>
      </c>
      <c r="I35" s="284">
        <f t="shared" si="8"/>
        <v>0</v>
      </c>
      <c r="J35" s="283"/>
    </row>
    <row r="36" spans="1:10" x14ac:dyDescent="0.25">
      <c r="A36" s="283"/>
      <c r="B36" s="293"/>
      <c r="C36" s="294"/>
      <c r="D36" s="293"/>
      <c r="E36" s="295"/>
      <c r="F36" s="285">
        <f t="shared" si="5"/>
        <v>0</v>
      </c>
      <c r="G36" s="284">
        <f t="shared" si="6"/>
        <v>0</v>
      </c>
      <c r="H36" s="284">
        <f t="shared" si="7"/>
        <v>0</v>
      </c>
      <c r="I36" s="284">
        <f t="shared" si="8"/>
        <v>0</v>
      </c>
      <c r="J36" s="283"/>
    </row>
    <row r="37" spans="1:10" x14ac:dyDescent="0.25">
      <c r="A37" s="283"/>
      <c r="B37" s="286"/>
      <c r="C37" s="283"/>
      <c r="D37" s="283"/>
      <c r="E37" s="287">
        <f>SUM(E32:E36)</f>
        <v>0</v>
      </c>
      <c r="F37" s="288">
        <f>SUM(F32:F36)</f>
        <v>0</v>
      </c>
      <c r="G37" s="288">
        <f t="shared" ref="G37:I37" si="9">SUM(G32:G36)</f>
        <v>0</v>
      </c>
      <c r="H37" s="288">
        <f t="shared" si="9"/>
        <v>0</v>
      </c>
      <c r="I37" s="288">
        <f t="shared" si="9"/>
        <v>0</v>
      </c>
      <c r="J37" s="283"/>
    </row>
    <row r="39" spans="1:10" x14ac:dyDescent="0.25">
      <c r="A39" s="278" t="s">
        <v>302</v>
      </c>
    </row>
    <row r="40" spans="1:10" x14ac:dyDescent="0.25">
      <c r="A40" s="278" t="s">
        <v>267</v>
      </c>
      <c r="B40" s="279" t="s">
        <v>268</v>
      </c>
      <c r="C40" s="280" t="s">
        <v>269</v>
      </c>
      <c r="D40" s="281" t="s">
        <v>270</v>
      </c>
      <c r="E40" s="278" t="s">
        <v>271</v>
      </c>
      <c r="F40" s="279" t="s">
        <v>272</v>
      </c>
      <c r="G40" s="279" t="s">
        <v>273</v>
      </c>
      <c r="H40" s="279" t="s">
        <v>274</v>
      </c>
      <c r="I40" s="279" t="s">
        <v>5</v>
      </c>
      <c r="J40" s="282" t="s">
        <v>275</v>
      </c>
    </row>
    <row r="41" spans="1:10" x14ac:dyDescent="0.25">
      <c r="A41" s="283"/>
      <c r="B41" s="293"/>
      <c r="C41" s="294"/>
      <c r="D41" s="293"/>
      <c r="E41" s="295"/>
      <c r="F41" s="285">
        <f>(B41/12*E41)*C41</f>
        <v>0</v>
      </c>
      <c r="G41" s="284">
        <f>F41*11.05%</f>
        <v>0</v>
      </c>
      <c r="H41" s="284">
        <f>F41*20%</f>
        <v>0</v>
      </c>
      <c r="I41" s="284">
        <f>SUM(F41:H41)</f>
        <v>0</v>
      </c>
      <c r="J41" s="283"/>
    </row>
    <row r="42" spans="1:10" x14ac:dyDescent="0.25">
      <c r="A42" s="283"/>
      <c r="B42" s="293"/>
      <c r="C42" s="294"/>
      <c r="D42" s="293"/>
      <c r="E42" s="295"/>
      <c r="F42" s="285">
        <f>(B42/12*E42)*C42</f>
        <v>0</v>
      </c>
      <c r="G42" s="284">
        <f>F42*11.05%</f>
        <v>0</v>
      </c>
      <c r="H42" s="284">
        <f>F42*20%</f>
        <v>0</v>
      </c>
      <c r="I42" s="284">
        <f>SUM(F42:H42)</f>
        <v>0</v>
      </c>
      <c r="J42" s="283"/>
    </row>
    <row r="43" spans="1:10" x14ac:dyDescent="0.25">
      <c r="A43" s="283"/>
      <c r="B43" s="293"/>
      <c r="C43" s="294"/>
      <c r="D43" s="293"/>
      <c r="E43" s="295"/>
      <c r="F43" s="285">
        <f t="shared" ref="F43:F45" si="10">(B43/12*E43)*C43</f>
        <v>0</v>
      </c>
      <c r="G43" s="284">
        <f t="shared" ref="G43:G45" si="11">F43*11.05%</f>
        <v>0</v>
      </c>
      <c r="H43" s="284">
        <f t="shared" ref="H43:H45" si="12">F43*20%</f>
        <v>0</v>
      </c>
      <c r="I43" s="284">
        <f t="shared" ref="I43:I45" si="13">SUM(F43:H43)</f>
        <v>0</v>
      </c>
      <c r="J43" s="283"/>
    </row>
    <row r="44" spans="1:10" x14ac:dyDescent="0.25">
      <c r="A44" s="283"/>
      <c r="B44" s="293"/>
      <c r="C44" s="294"/>
      <c r="D44" s="293"/>
      <c r="E44" s="295"/>
      <c r="F44" s="285">
        <f t="shared" si="10"/>
        <v>0</v>
      </c>
      <c r="G44" s="284">
        <f t="shared" si="11"/>
        <v>0</v>
      </c>
      <c r="H44" s="284">
        <f t="shared" si="12"/>
        <v>0</v>
      </c>
      <c r="I44" s="284">
        <f t="shared" si="13"/>
        <v>0</v>
      </c>
      <c r="J44" s="283"/>
    </row>
    <row r="45" spans="1:10" x14ac:dyDescent="0.25">
      <c r="A45" s="283"/>
      <c r="B45" s="293"/>
      <c r="C45" s="294"/>
      <c r="D45" s="293"/>
      <c r="E45" s="295"/>
      <c r="F45" s="285">
        <f t="shared" si="10"/>
        <v>0</v>
      </c>
      <c r="G45" s="284">
        <f t="shared" si="11"/>
        <v>0</v>
      </c>
      <c r="H45" s="284">
        <f t="shared" si="12"/>
        <v>0</v>
      </c>
      <c r="I45" s="284">
        <f t="shared" si="13"/>
        <v>0</v>
      </c>
      <c r="J45" s="283"/>
    </row>
    <row r="46" spans="1:10" x14ac:dyDescent="0.25">
      <c r="A46" s="283"/>
      <c r="B46" s="286"/>
      <c r="C46" s="283"/>
      <c r="D46" s="283"/>
      <c r="E46" s="287">
        <f>SUM(E41:E45)</f>
        <v>0</v>
      </c>
      <c r="F46" s="288">
        <f>SUM(F41:F45)</f>
        <v>0</v>
      </c>
      <c r="G46" s="288">
        <f t="shared" ref="G46:I46" si="14">SUM(G41:G45)</f>
        <v>0</v>
      </c>
      <c r="H46" s="288">
        <f t="shared" si="14"/>
        <v>0</v>
      </c>
      <c r="I46" s="288">
        <f t="shared" si="14"/>
        <v>0</v>
      </c>
      <c r="J46" s="283"/>
    </row>
    <row r="49" spans="1:10" x14ac:dyDescent="0.25">
      <c r="A49" s="278" t="s">
        <v>302</v>
      </c>
    </row>
    <row r="50" spans="1:10" x14ac:dyDescent="0.25">
      <c r="A50" s="278" t="s">
        <v>267</v>
      </c>
      <c r="B50" s="279" t="s">
        <v>268</v>
      </c>
      <c r="C50" s="280" t="s">
        <v>269</v>
      </c>
      <c r="D50" s="281" t="s">
        <v>270</v>
      </c>
      <c r="E50" s="278" t="s">
        <v>271</v>
      </c>
      <c r="F50" s="279" t="s">
        <v>272</v>
      </c>
      <c r="G50" s="279" t="s">
        <v>273</v>
      </c>
      <c r="H50" s="279" t="s">
        <v>274</v>
      </c>
      <c r="I50" s="279" t="s">
        <v>5</v>
      </c>
      <c r="J50" s="282" t="s">
        <v>275</v>
      </c>
    </row>
    <row r="51" spans="1:10" x14ac:dyDescent="0.25">
      <c r="A51" s="283"/>
      <c r="B51" s="293"/>
      <c r="C51" s="294"/>
      <c r="D51" s="293"/>
      <c r="E51" s="295"/>
      <c r="F51" s="285">
        <f>(B51/12*E51)*C51</f>
        <v>0</v>
      </c>
      <c r="G51" s="284">
        <f>F51*11.05%</f>
        <v>0</v>
      </c>
      <c r="H51" s="284">
        <f>F51*20%</f>
        <v>0</v>
      </c>
      <c r="I51" s="284">
        <f>SUM(F51:H51)</f>
        <v>0</v>
      </c>
      <c r="J51" s="283"/>
    </row>
    <row r="52" spans="1:10" x14ac:dyDescent="0.25">
      <c r="A52" s="283"/>
      <c r="B52" s="293"/>
      <c r="C52" s="294"/>
      <c r="D52" s="293"/>
      <c r="E52" s="295"/>
      <c r="F52" s="285">
        <f>(B52/12*E52)*C52</f>
        <v>0</v>
      </c>
      <c r="G52" s="284">
        <f>F52*11.05%</f>
        <v>0</v>
      </c>
      <c r="H52" s="284">
        <f>F52*20%</f>
        <v>0</v>
      </c>
      <c r="I52" s="284">
        <f>SUM(F52:H52)</f>
        <v>0</v>
      </c>
      <c r="J52" s="283"/>
    </row>
    <row r="53" spans="1:10" x14ac:dyDescent="0.25">
      <c r="A53" s="283"/>
      <c r="B53" s="293"/>
      <c r="C53" s="294"/>
      <c r="D53" s="293"/>
      <c r="E53" s="295"/>
      <c r="F53" s="285">
        <f t="shared" ref="F53:F55" si="15">(B53/12*E53)*C53</f>
        <v>0</v>
      </c>
      <c r="G53" s="284">
        <f t="shared" ref="G53:G55" si="16">F53*11.05%</f>
        <v>0</v>
      </c>
      <c r="H53" s="284">
        <f t="shared" ref="H53:H55" si="17">F53*20%</f>
        <v>0</v>
      </c>
      <c r="I53" s="284">
        <f t="shared" ref="I53:I55" si="18">SUM(F53:H53)</f>
        <v>0</v>
      </c>
      <c r="J53" s="283"/>
    </row>
    <row r="54" spans="1:10" x14ac:dyDescent="0.25">
      <c r="A54" s="283"/>
      <c r="B54" s="293"/>
      <c r="C54" s="294"/>
      <c r="D54" s="293"/>
      <c r="E54" s="295"/>
      <c r="F54" s="285">
        <f t="shared" si="15"/>
        <v>0</v>
      </c>
      <c r="G54" s="284">
        <f t="shared" si="16"/>
        <v>0</v>
      </c>
      <c r="H54" s="284">
        <f t="shared" si="17"/>
        <v>0</v>
      </c>
      <c r="I54" s="284">
        <f t="shared" si="18"/>
        <v>0</v>
      </c>
      <c r="J54" s="283"/>
    </row>
    <row r="55" spans="1:10" x14ac:dyDescent="0.25">
      <c r="A55" s="283"/>
      <c r="B55" s="293"/>
      <c r="C55" s="294"/>
      <c r="D55" s="293"/>
      <c r="E55" s="295"/>
      <c r="F55" s="285">
        <f t="shared" si="15"/>
        <v>0</v>
      </c>
      <c r="G55" s="284">
        <f t="shared" si="16"/>
        <v>0</v>
      </c>
      <c r="H55" s="284">
        <f t="shared" si="17"/>
        <v>0</v>
      </c>
      <c r="I55" s="284">
        <f t="shared" si="18"/>
        <v>0</v>
      </c>
      <c r="J55" s="283"/>
    </row>
    <row r="56" spans="1:10" x14ac:dyDescent="0.25">
      <c r="A56" s="283"/>
      <c r="B56" s="286"/>
      <c r="C56" s="283"/>
      <c r="D56" s="283"/>
      <c r="E56" s="287">
        <f>SUM(E51:E55)</f>
        <v>0</v>
      </c>
      <c r="F56" s="288">
        <f>SUM(F51:F55)</f>
        <v>0</v>
      </c>
      <c r="G56" s="288">
        <f t="shared" ref="G56:I56" si="19">SUM(G51:G55)</f>
        <v>0</v>
      </c>
      <c r="H56" s="288">
        <f t="shared" si="19"/>
        <v>0</v>
      </c>
      <c r="I56" s="288">
        <f t="shared" si="19"/>
        <v>0</v>
      </c>
      <c r="J56" s="283"/>
    </row>
  </sheetData>
  <mergeCells count="4">
    <mergeCell ref="A1:J1"/>
    <mergeCell ref="A2:J2"/>
    <mergeCell ref="A4:J4"/>
    <mergeCell ref="A8:J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Y55"/>
  <sheetViews>
    <sheetView zoomScale="85" zoomScaleNormal="85" workbookViewId="0">
      <pane xSplit="2" ySplit="7" topLeftCell="BO8" activePane="bottomRight" state="frozen"/>
      <selection pane="topRight" activeCell="C1" sqref="C1"/>
      <selection pane="bottomLeft" activeCell="A8" sqref="A8"/>
      <selection pane="bottomRight" activeCell="BO1" sqref="BO1:BR1"/>
    </sheetView>
  </sheetViews>
  <sheetFormatPr defaultColWidth="8.7109375" defaultRowHeight="12.75" x14ac:dyDescent="0.2"/>
  <cols>
    <col min="1" max="1" width="32.42578125" style="15" customWidth="1"/>
    <col min="2" max="2" width="8.7109375" style="15"/>
    <col min="3" max="3" width="10.28515625" style="126" hidden="1" customWidth="1"/>
    <col min="4" max="4" width="12.7109375" style="127" hidden="1" customWidth="1"/>
    <col min="5" max="5" width="13.5703125" style="127" hidden="1" customWidth="1"/>
    <col min="6" max="6" width="11.85546875" style="127" hidden="1" customWidth="1"/>
    <col min="7" max="7" width="2.7109375" style="127" hidden="1" customWidth="1"/>
    <col min="8" max="8" width="15.42578125" style="126" hidden="1" customWidth="1"/>
    <col min="9" max="9" width="9" style="127" hidden="1" customWidth="1"/>
    <col min="10" max="10" width="15" style="127" hidden="1" customWidth="1"/>
    <col min="11" max="11" width="11.7109375" style="127" hidden="1" customWidth="1"/>
    <col min="12" max="12" width="3.5703125" style="127" hidden="1" customWidth="1"/>
    <col min="13" max="13" width="12.28515625" style="126" hidden="1" customWidth="1"/>
    <col min="14" max="14" width="13.42578125" style="127" hidden="1" customWidth="1"/>
    <col min="15" max="15" width="10.5703125" style="127" hidden="1" customWidth="1"/>
    <col min="16" max="16" width="11.140625" style="127" hidden="1" customWidth="1"/>
    <col min="17" max="17" width="5.140625" style="127" hidden="1" customWidth="1"/>
    <col min="18" max="18" width="15.42578125" style="126" hidden="1" customWidth="1"/>
    <col min="19" max="19" width="12.7109375" style="127" hidden="1" customWidth="1"/>
    <col min="20" max="20" width="13.7109375" style="127" hidden="1" customWidth="1"/>
    <col min="21" max="21" width="10" style="127" hidden="1" customWidth="1"/>
    <col min="22" max="22" width="4.85546875" style="127" hidden="1" customWidth="1"/>
    <col min="23" max="23" width="7.140625" style="127" hidden="1" customWidth="1"/>
    <col min="24" max="24" width="10.85546875" style="126" hidden="1" customWidth="1"/>
    <col min="25" max="25" width="15.5703125" style="127" hidden="1" customWidth="1"/>
    <col min="26" max="26" width="8.7109375" style="127" hidden="1" customWidth="1"/>
    <col min="27" max="27" width="12.28515625" style="127" hidden="1" customWidth="1"/>
    <col min="28" max="28" width="10.5703125" style="127" hidden="1" customWidth="1"/>
    <col min="29" max="29" width="7.140625" style="127" hidden="1" customWidth="1"/>
    <col min="30" max="30" width="17" style="126" hidden="1" customWidth="1"/>
    <col min="31" max="31" width="15.5703125" style="127" hidden="1" customWidth="1"/>
    <col min="32" max="32" width="12" style="127" hidden="1" customWidth="1"/>
    <col min="33" max="33" width="16.140625" style="127" hidden="1" customWidth="1"/>
    <col min="34" max="34" width="8.42578125" style="127" hidden="1" customWidth="1"/>
    <col min="35" max="35" width="9.85546875" style="127" hidden="1" customWidth="1"/>
    <col min="36" max="36" width="10.28515625" style="126" customWidth="1"/>
    <col min="37" max="37" width="12.7109375" style="127" customWidth="1"/>
    <col min="38" max="38" width="13.5703125" style="127" customWidth="1"/>
    <col min="39" max="39" width="11.85546875" style="127" hidden="1" customWidth="1"/>
    <col min="40" max="40" width="2.7109375" style="127" hidden="1" customWidth="1"/>
    <col min="41" max="41" width="9.85546875" style="127" hidden="1" customWidth="1"/>
    <col min="42" max="42" width="10.28515625" style="126" hidden="1" customWidth="1"/>
    <col min="43" max="43" width="12.7109375" style="127" hidden="1" customWidth="1"/>
    <col min="44" max="44" width="13.5703125" style="127" hidden="1" customWidth="1"/>
    <col min="45" max="45" width="12" style="127" hidden="1" customWidth="1"/>
    <col min="46" max="46" width="9.85546875" style="127" hidden="1" customWidth="1"/>
    <col min="47" max="47" width="10.28515625" style="126" hidden="1" customWidth="1"/>
    <col min="48" max="48" width="12.7109375" style="127" hidden="1" customWidth="1"/>
    <col min="49" max="49" width="13.5703125" style="127" hidden="1" customWidth="1"/>
    <col min="50" max="50" width="11.85546875" style="127" hidden="1" customWidth="1"/>
    <col min="51" max="51" width="11.7109375" style="127" hidden="1" customWidth="1"/>
    <col min="52" max="52" width="10.28515625" style="126" hidden="1" customWidth="1"/>
    <col min="53" max="53" width="12.7109375" style="127" hidden="1" customWidth="1"/>
    <col min="54" max="54" width="13.5703125" style="127" hidden="1" customWidth="1"/>
    <col min="55" max="55" width="12" style="127" hidden="1" customWidth="1"/>
    <col min="56" max="56" width="11.7109375" style="127" hidden="1" customWidth="1"/>
    <col min="57" max="57" width="10.28515625" style="126" customWidth="1"/>
    <col min="58" max="58" width="12.7109375" style="127" customWidth="1"/>
    <col min="59" max="59" width="13.5703125" style="127" customWidth="1"/>
    <col min="60" max="60" width="12" style="127" customWidth="1"/>
    <col min="61" max="61" width="11.7109375" style="127" customWidth="1"/>
    <col min="62" max="62" width="10.28515625" style="126" customWidth="1"/>
    <col min="63" max="63" width="12.7109375" style="127" customWidth="1"/>
    <col min="64" max="64" width="13.5703125" style="127" customWidth="1"/>
    <col min="65" max="65" width="12" style="127" customWidth="1"/>
    <col min="66" max="66" width="11.7109375" style="127" customWidth="1"/>
    <col min="67" max="67" width="10.28515625" style="126" customWidth="1"/>
    <col min="68" max="68" width="12.7109375" style="127" customWidth="1"/>
    <col min="69" max="69" width="13.5703125" style="127" customWidth="1"/>
    <col min="70" max="70" width="12" style="127" customWidth="1"/>
    <col min="71" max="71" width="11.7109375" style="127" customWidth="1"/>
    <col min="72" max="72" width="10.28515625" style="126" customWidth="1"/>
    <col min="73" max="73" width="12.7109375" style="127" customWidth="1"/>
    <col min="74" max="74" width="13.5703125" style="127" customWidth="1"/>
    <col min="75" max="75" width="12.5703125" style="127" customWidth="1"/>
    <col min="76" max="76" width="11.7109375" style="127" customWidth="1"/>
    <col min="77" max="77" width="10.28515625" style="126" customWidth="1"/>
    <col min="78" max="78" width="12.7109375" style="127" customWidth="1"/>
    <col min="79" max="79" width="13.5703125" style="127" customWidth="1"/>
    <col min="80" max="80" width="12" style="127" customWidth="1"/>
    <col min="81" max="81" width="11.7109375" style="127" customWidth="1"/>
    <col min="82" max="82" width="10.28515625" style="126" customWidth="1"/>
    <col min="83" max="83" width="12.7109375" style="127" customWidth="1"/>
    <col min="84" max="84" width="13.5703125" style="127" customWidth="1"/>
    <col min="85" max="85" width="12" style="127" customWidth="1"/>
    <col min="86" max="86" width="11.7109375" style="127" customWidth="1"/>
    <col min="87" max="87" width="10.28515625" style="126" customWidth="1"/>
    <col min="88" max="88" width="12.7109375" style="127" customWidth="1"/>
    <col min="89" max="89" width="13.5703125" style="127" customWidth="1"/>
    <col min="90" max="90" width="15.140625" style="127" customWidth="1"/>
    <col min="91" max="91" width="11.7109375" style="127" customWidth="1"/>
    <col min="92" max="92" width="10.28515625" style="126" customWidth="1"/>
    <col min="93" max="93" width="12.7109375" style="127" customWidth="1"/>
    <col min="94" max="94" width="13.5703125" style="127" customWidth="1"/>
    <col min="95" max="95" width="15.140625" style="127" customWidth="1"/>
    <col min="96" max="96" width="11.7109375" style="127" customWidth="1"/>
    <col min="97" max="97" width="10.28515625" style="126" customWidth="1"/>
    <col min="98" max="98" width="12.7109375" style="127" customWidth="1"/>
    <col min="99" max="99" width="13.5703125" style="127" customWidth="1"/>
    <col min="100" max="100" width="15.140625" style="127" customWidth="1"/>
    <col min="101" max="101" width="13" style="129" hidden="1" customWidth="1"/>
    <col min="102" max="102" width="132" style="129" hidden="1" customWidth="1"/>
    <col min="103" max="103" width="1.7109375" style="129" customWidth="1"/>
    <col min="104" max="16384" width="8.7109375" style="129"/>
  </cols>
  <sheetData>
    <row r="1" spans="1:103" ht="31.5" x14ac:dyDescent="0.25">
      <c r="A1" s="263" t="s">
        <v>239</v>
      </c>
      <c r="B1" s="129"/>
      <c r="AJ1" s="249"/>
      <c r="AK1" s="250"/>
      <c r="AL1" s="250"/>
      <c r="AM1" s="250"/>
      <c r="AN1" s="250"/>
      <c r="AO1" s="250"/>
      <c r="AP1" s="249"/>
      <c r="AQ1" s="250"/>
      <c r="AR1" s="250"/>
      <c r="AS1" s="250"/>
      <c r="AT1" s="250"/>
      <c r="AU1" s="249"/>
      <c r="AV1" s="250"/>
      <c r="AW1" s="250"/>
      <c r="AX1" s="250"/>
      <c r="AY1" s="262"/>
      <c r="AZ1" s="249"/>
      <c r="BA1" s="250"/>
      <c r="BB1" s="250"/>
      <c r="BC1" s="250"/>
      <c r="BD1" s="250"/>
      <c r="BE1" s="349">
        <v>44986</v>
      </c>
      <c r="BF1" s="350"/>
      <c r="BG1" s="350"/>
      <c r="BH1" s="350"/>
      <c r="BI1" s="250"/>
      <c r="BJ1" s="349">
        <v>45200</v>
      </c>
      <c r="BK1" s="350"/>
      <c r="BL1" s="350"/>
      <c r="BM1" s="350"/>
      <c r="BN1" s="250"/>
      <c r="BO1" s="349">
        <v>45292</v>
      </c>
      <c r="BP1" s="350"/>
      <c r="BQ1" s="350"/>
      <c r="BR1" s="350"/>
      <c r="BS1" s="250"/>
      <c r="BT1" s="349">
        <v>45444</v>
      </c>
      <c r="BU1" s="350"/>
      <c r="BV1" s="350"/>
      <c r="BW1" s="350"/>
      <c r="BX1" s="250"/>
      <c r="BY1" s="349">
        <v>45566</v>
      </c>
      <c r="BZ1" s="350"/>
      <c r="CA1" s="350"/>
      <c r="CB1" s="350"/>
      <c r="CC1" s="250"/>
      <c r="CD1" s="349">
        <v>45717</v>
      </c>
      <c r="CE1" s="350"/>
      <c r="CF1" s="350"/>
      <c r="CG1" s="350"/>
      <c r="CH1" s="250"/>
      <c r="CI1" s="349">
        <v>45870</v>
      </c>
      <c r="CJ1" s="350"/>
      <c r="CK1" s="350"/>
      <c r="CL1" s="350"/>
      <c r="CM1" s="250"/>
      <c r="CN1" s="349">
        <v>46054</v>
      </c>
      <c r="CO1" s="350"/>
      <c r="CP1" s="350"/>
      <c r="CQ1" s="350"/>
      <c r="CR1" s="250"/>
      <c r="CS1" s="349">
        <v>46174</v>
      </c>
      <c r="CT1" s="350"/>
      <c r="CU1" s="350"/>
      <c r="CV1" s="350"/>
      <c r="CX1" s="128"/>
    </row>
    <row r="2" spans="1:103" ht="42.75" customHeight="1" thickBot="1" x14ac:dyDescent="0.35">
      <c r="A2" s="236"/>
      <c r="B2" s="129"/>
      <c r="H2" s="180" t="s">
        <v>201</v>
      </c>
      <c r="I2" s="178"/>
      <c r="J2" s="178"/>
      <c r="K2" s="178"/>
      <c r="M2" s="180" t="s">
        <v>202</v>
      </c>
      <c r="N2" s="178"/>
      <c r="O2" s="178"/>
      <c r="P2" s="178"/>
      <c r="R2" s="179" t="s">
        <v>203</v>
      </c>
      <c r="S2" s="178"/>
      <c r="T2" s="178"/>
      <c r="U2" s="178"/>
      <c r="X2" s="360" t="s">
        <v>204</v>
      </c>
      <c r="Y2" s="360"/>
      <c r="Z2" s="360"/>
      <c r="AA2" s="360"/>
      <c r="AB2" s="181"/>
      <c r="AC2" s="181"/>
      <c r="AD2" s="360" t="s">
        <v>205</v>
      </c>
      <c r="AE2" s="360"/>
      <c r="AF2" s="360"/>
      <c r="AG2" s="360"/>
      <c r="AH2" s="181"/>
      <c r="AI2" s="181"/>
      <c r="AJ2" s="351" t="s">
        <v>206</v>
      </c>
      <c r="AK2" s="351"/>
      <c r="AL2" s="351"/>
      <c r="AM2" s="351"/>
      <c r="AN2" s="211"/>
      <c r="AO2" s="211"/>
      <c r="AP2" s="351" t="s">
        <v>234</v>
      </c>
      <c r="AQ2" s="351"/>
      <c r="AR2" s="351"/>
      <c r="AS2" s="351"/>
      <c r="AT2" s="211"/>
      <c r="AU2" s="351" t="s">
        <v>236</v>
      </c>
      <c r="AV2" s="351"/>
      <c r="AW2" s="351"/>
      <c r="AX2" s="351"/>
      <c r="AY2" s="211"/>
      <c r="AZ2" s="352" t="s">
        <v>248</v>
      </c>
      <c r="BA2" s="352"/>
      <c r="BB2" s="352"/>
      <c r="BC2" s="352"/>
      <c r="BD2" s="211"/>
      <c r="BE2" s="351" t="s">
        <v>249</v>
      </c>
      <c r="BF2" s="351"/>
      <c r="BG2" s="351"/>
      <c r="BH2" s="351"/>
      <c r="BI2" s="211"/>
      <c r="BJ2" s="383" t="s">
        <v>251</v>
      </c>
      <c r="BK2" s="383"/>
      <c r="BL2" s="383"/>
      <c r="BM2" s="383"/>
      <c r="BN2" s="211"/>
      <c r="BO2" s="384" t="s">
        <v>351</v>
      </c>
      <c r="BP2" s="384"/>
      <c r="BQ2" s="384"/>
      <c r="BR2" s="384"/>
      <c r="BS2" s="211"/>
      <c r="BT2" s="383" t="s">
        <v>352</v>
      </c>
      <c r="BU2" s="383"/>
      <c r="BV2" s="383"/>
      <c r="BW2" s="383"/>
      <c r="BX2" s="211"/>
      <c r="BY2" s="384" t="s">
        <v>353</v>
      </c>
      <c r="BZ2" s="384"/>
      <c r="CA2" s="384"/>
      <c r="CB2" s="384"/>
      <c r="CC2" s="211"/>
      <c r="CD2" s="383" t="s">
        <v>354</v>
      </c>
      <c r="CE2" s="383"/>
      <c r="CF2" s="383"/>
      <c r="CG2" s="383"/>
      <c r="CH2" s="211"/>
      <c r="CI2" s="383" t="s">
        <v>355</v>
      </c>
      <c r="CJ2" s="383"/>
      <c r="CK2" s="383"/>
      <c r="CL2" s="383"/>
      <c r="CM2" s="211"/>
      <c r="CN2" s="383" t="s">
        <v>356</v>
      </c>
      <c r="CO2" s="383"/>
      <c r="CP2" s="383"/>
      <c r="CQ2" s="383"/>
      <c r="CR2" s="211"/>
      <c r="CS2" s="383" t="s">
        <v>357</v>
      </c>
      <c r="CT2" s="383"/>
      <c r="CU2" s="383"/>
      <c r="CV2" s="383"/>
      <c r="CX2" s="128"/>
    </row>
    <row r="3" spans="1:103" ht="46.5" customHeight="1" thickBot="1" x14ac:dyDescent="0.3">
      <c r="A3" s="237"/>
      <c r="B3" s="238"/>
      <c r="C3" s="364" t="s">
        <v>193</v>
      </c>
      <c r="D3" s="365"/>
      <c r="E3" s="365"/>
      <c r="F3" s="366"/>
      <c r="G3" s="130"/>
      <c r="H3" s="361" t="s">
        <v>198</v>
      </c>
      <c r="I3" s="362"/>
      <c r="J3" s="362"/>
      <c r="K3" s="363"/>
      <c r="L3" s="176"/>
      <c r="M3" s="361" t="s">
        <v>199</v>
      </c>
      <c r="N3" s="362"/>
      <c r="O3" s="362"/>
      <c r="P3" s="363"/>
      <c r="Q3" s="176"/>
      <c r="R3" s="361" t="s">
        <v>207</v>
      </c>
      <c r="S3" s="362"/>
      <c r="T3" s="362"/>
      <c r="U3" s="363"/>
      <c r="V3" s="176"/>
      <c r="W3" s="176"/>
      <c r="X3" s="361" t="s">
        <v>208</v>
      </c>
      <c r="Y3" s="362"/>
      <c r="Z3" s="362"/>
      <c r="AA3" s="363"/>
      <c r="AB3" s="176"/>
      <c r="AC3" s="176"/>
      <c r="AD3" s="361" t="s">
        <v>209</v>
      </c>
      <c r="AE3" s="362"/>
      <c r="AF3" s="362"/>
      <c r="AG3" s="363"/>
      <c r="AH3" s="176"/>
      <c r="AI3" s="176"/>
      <c r="AJ3" s="346" t="s">
        <v>210</v>
      </c>
      <c r="AK3" s="347"/>
      <c r="AL3" s="347"/>
      <c r="AM3" s="348"/>
      <c r="AN3" s="212"/>
      <c r="AO3" s="212"/>
      <c r="AP3" s="346" t="s">
        <v>233</v>
      </c>
      <c r="AQ3" s="347"/>
      <c r="AR3" s="347"/>
      <c r="AS3" s="348"/>
      <c r="AT3" s="212"/>
      <c r="AU3" s="346" t="s">
        <v>237</v>
      </c>
      <c r="AV3" s="347"/>
      <c r="AW3" s="347"/>
      <c r="AX3" s="348"/>
      <c r="AY3" s="212"/>
      <c r="AZ3" s="346" t="s">
        <v>235</v>
      </c>
      <c r="BA3" s="347"/>
      <c r="BB3" s="347"/>
      <c r="BC3" s="348"/>
      <c r="BD3" s="212"/>
      <c r="BE3" s="346" t="s">
        <v>250</v>
      </c>
      <c r="BF3" s="347"/>
      <c r="BG3" s="347"/>
      <c r="BH3" s="348"/>
      <c r="BI3" s="212"/>
      <c r="BJ3" s="346" t="s">
        <v>252</v>
      </c>
      <c r="BK3" s="347"/>
      <c r="BL3" s="347"/>
      <c r="BM3" s="348"/>
      <c r="BN3" s="212"/>
      <c r="BO3" s="346" t="s">
        <v>358</v>
      </c>
      <c r="BP3" s="347"/>
      <c r="BQ3" s="347"/>
      <c r="BR3" s="348"/>
      <c r="BS3" s="212"/>
      <c r="BT3" s="346" t="s">
        <v>359</v>
      </c>
      <c r="BU3" s="347"/>
      <c r="BV3" s="347"/>
      <c r="BW3" s="348"/>
      <c r="BX3" s="212"/>
      <c r="BY3" s="346" t="s">
        <v>360</v>
      </c>
      <c r="BZ3" s="347"/>
      <c r="CA3" s="347"/>
      <c r="CB3" s="348"/>
      <c r="CC3" s="212"/>
      <c r="CD3" s="346" t="s">
        <v>361</v>
      </c>
      <c r="CE3" s="347"/>
      <c r="CF3" s="347"/>
      <c r="CG3" s="348"/>
      <c r="CH3" s="212"/>
      <c r="CI3" s="346" t="s">
        <v>362</v>
      </c>
      <c r="CJ3" s="347"/>
      <c r="CK3" s="347"/>
      <c r="CL3" s="348"/>
      <c r="CM3" s="212"/>
      <c r="CN3" s="346" t="s">
        <v>363</v>
      </c>
      <c r="CO3" s="347"/>
      <c r="CP3" s="347"/>
      <c r="CQ3" s="348"/>
      <c r="CR3" s="212"/>
      <c r="CS3" s="346" t="s">
        <v>364</v>
      </c>
      <c r="CT3" s="347"/>
      <c r="CU3" s="347"/>
      <c r="CV3" s="348"/>
      <c r="CX3" s="353" t="s">
        <v>194</v>
      </c>
    </row>
    <row r="4" spans="1:103" ht="44.25" customHeight="1" thickBot="1" x14ac:dyDescent="0.3">
      <c r="A4" s="131"/>
      <c r="B4" s="239"/>
      <c r="C4" s="132" t="s">
        <v>30</v>
      </c>
      <c r="D4" s="133" t="s">
        <v>31</v>
      </c>
      <c r="E4" s="133" t="s">
        <v>31</v>
      </c>
      <c r="F4" s="134" t="s">
        <v>32</v>
      </c>
      <c r="G4" s="135"/>
      <c r="H4" s="132" t="s">
        <v>30</v>
      </c>
      <c r="I4" s="133" t="s">
        <v>31</v>
      </c>
      <c r="J4" s="133" t="s">
        <v>31</v>
      </c>
      <c r="K4" s="170" t="s">
        <v>32</v>
      </c>
      <c r="L4" s="135"/>
      <c r="M4" s="132" t="s">
        <v>30</v>
      </c>
      <c r="N4" s="133" t="s">
        <v>31</v>
      </c>
      <c r="O4" s="133" t="s">
        <v>31</v>
      </c>
      <c r="P4" s="170" t="s">
        <v>32</v>
      </c>
      <c r="Q4" s="135"/>
      <c r="R4" s="132" t="s">
        <v>30</v>
      </c>
      <c r="S4" s="133" t="s">
        <v>31</v>
      </c>
      <c r="T4" s="133" t="s">
        <v>31</v>
      </c>
      <c r="U4" s="170" t="s">
        <v>32</v>
      </c>
      <c r="V4" s="135"/>
      <c r="W4" s="135"/>
      <c r="X4" s="132" t="s">
        <v>30</v>
      </c>
      <c r="Y4" s="133" t="s">
        <v>31</v>
      </c>
      <c r="Z4" s="133" t="s">
        <v>31</v>
      </c>
      <c r="AA4" s="170" t="s">
        <v>32</v>
      </c>
      <c r="AB4" s="135"/>
      <c r="AC4" s="135"/>
      <c r="AD4" s="132" t="s">
        <v>30</v>
      </c>
      <c r="AE4" s="133" t="s">
        <v>31</v>
      </c>
      <c r="AF4" s="133" t="s">
        <v>31</v>
      </c>
      <c r="AG4" s="170" t="s">
        <v>32</v>
      </c>
      <c r="AH4" s="135"/>
      <c r="AI4" s="135"/>
      <c r="AJ4" s="213" t="s">
        <v>30</v>
      </c>
      <c r="AK4" s="214" t="s">
        <v>31</v>
      </c>
      <c r="AL4" s="214" t="s">
        <v>31</v>
      </c>
      <c r="AM4" s="215" t="s">
        <v>32</v>
      </c>
      <c r="AN4" s="216"/>
      <c r="AO4" s="216"/>
      <c r="AP4" s="255" t="s">
        <v>30</v>
      </c>
      <c r="AQ4" s="256" t="s">
        <v>31</v>
      </c>
      <c r="AR4" s="256" t="s">
        <v>31</v>
      </c>
      <c r="AS4" s="256" t="s">
        <v>32</v>
      </c>
      <c r="AT4" s="257"/>
      <c r="AU4" s="255" t="s">
        <v>30</v>
      </c>
      <c r="AV4" s="256" t="s">
        <v>31</v>
      </c>
      <c r="AW4" s="256" t="s">
        <v>31</v>
      </c>
      <c r="AX4" s="256" t="s">
        <v>32</v>
      </c>
      <c r="AY4" s="257"/>
      <c r="AZ4" s="255" t="s">
        <v>30</v>
      </c>
      <c r="BA4" s="256" t="s">
        <v>31</v>
      </c>
      <c r="BB4" s="256" t="s">
        <v>31</v>
      </c>
      <c r="BC4" s="256" t="s">
        <v>32</v>
      </c>
      <c r="BD4" s="257"/>
      <c r="BE4" s="255" t="s">
        <v>30</v>
      </c>
      <c r="BF4" s="256" t="s">
        <v>31</v>
      </c>
      <c r="BG4" s="256" t="s">
        <v>31</v>
      </c>
      <c r="BH4" s="256" t="s">
        <v>32</v>
      </c>
      <c r="BI4" s="257"/>
      <c r="BJ4" s="255" t="s">
        <v>30</v>
      </c>
      <c r="BK4" s="256" t="s">
        <v>31</v>
      </c>
      <c r="BL4" s="256" t="s">
        <v>31</v>
      </c>
      <c r="BM4" s="256" t="s">
        <v>32</v>
      </c>
      <c r="BN4" s="257"/>
      <c r="BO4" s="255" t="s">
        <v>30</v>
      </c>
      <c r="BP4" s="256" t="s">
        <v>31</v>
      </c>
      <c r="BQ4" s="256" t="s">
        <v>31</v>
      </c>
      <c r="BR4" s="256" t="s">
        <v>32</v>
      </c>
      <c r="BS4" s="257"/>
      <c r="BT4" s="255" t="s">
        <v>30</v>
      </c>
      <c r="BU4" s="256" t="s">
        <v>31</v>
      </c>
      <c r="BV4" s="256" t="s">
        <v>31</v>
      </c>
      <c r="BW4" s="256" t="s">
        <v>32</v>
      </c>
      <c r="BX4" s="257"/>
      <c r="BY4" s="255" t="s">
        <v>30</v>
      </c>
      <c r="BZ4" s="256" t="s">
        <v>31</v>
      </c>
      <c r="CA4" s="256" t="s">
        <v>31</v>
      </c>
      <c r="CB4" s="256" t="s">
        <v>32</v>
      </c>
      <c r="CC4" s="257"/>
      <c r="CD4" s="255" t="s">
        <v>30</v>
      </c>
      <c r="CE4" s="256" t="s">
        <v>31</v>
      </c>
      <c r="CF4" s="256" t="s">
        <v>31</v>
      </c>
      <c r="CG4" s="256" t="s">
        <v>32</v>
      </c>
      <c r="CH4" s="257"/>
      <c r="CI4" s="255" t="s">
        <v>30</v>
      </c>
      <c r="CJ4" s="256" t="s">
        <v>31</v>
      </c>
      <c r="CK4" s="256" t="s">
        <v>31</v>
      </c>
      <c r="CL4" s="256" t="s">
        <v>32</v>
      </c>
      <c r="CM4" s="257"/>
      <c r="CN4" s="255" t="s">
        <v>30</v>
      </c>
      <c r="CO4" s="256" t="s">
        <v>31</v>
      </c>
      <c r="CP4" s="256" t="s">
        <v>31</v>
      </c>
      <c r="CQ4" s="256" t="s">
        <v>32</v>
      </c>
      <c r="CR4" s="257"/>
      <c r="CS4" s="255" t="s">
        <v>30</v>
      </c>
      <c r="CT4" s="256" t="s">
        <v>31</v>
      </c>
      <c r="CU4" s="256" t="s">
        <v>31</v>
      </c>
      <c r="CV4" s="256" t="s">
        <v>32</v>
      </c>
      <c r="CW4" s="136"/>
      <c r="CX4" s="354"/>
      <c r="CY4" s="136"/>
    </row>
    <row r="5" spans="1:103" ht="16.5" customHeight="1" thickBot="1" x14ac:dyDescent="0.3">
      <c r="A5" s="137" t="s">
        <v>33</v>
      </c>
      <c r="B5" s="240"/>
      <c r="C5" s="138" t="s">
        <v>34</v>
      </c>
      <c r="D5" s="139" t="s">
        <v>35</v>
      </c>
      <c r="E5" s="139" t="s">
        <v>35</v>
      </c>
      <c r="F5" s="140" t="s">
        <v>36</v>
      </c>
      <c r="G5" s="141"/>
      <c r="H5" s="138" t="s">
        <v>34</v>
      </c>
      <c r="I5" s="139" t="s">
        <v>35</v>
      </c>
      <c r="J5" s="139" t="s">
        <v>35</v>
      </c>
      <c r="K5" s="171" t="s">
        <v>36</v>
      </c>
      <c r="L5" s="141"/>
      <c r="M5" s="138" t="s">
        <v>34</v>
      </c>
      <c r="N5" s="139" t="s">
        <v>35</v>
      </c>
      <c r="O5" s="139" t="s">
        <v>35</v>
      </c>
      <c r="P5" s="171" t="s">
        <v>36</v>
      </c>
      <c r="Q5" s="141"/>
      <c r="R5" s="138" t="s">
        <v>34</v>
      </c>
      <c r="S5" s="139" t="s">
        <v>35</v>
      </c>
      <c r="T5" s="139" t="s">
        <v>35</v>
      </c>
      <c r="U5" s="171" t="s">
        <v>36</v>
      </c>
      <c r="V5" s="141"/>
      <c r="W5" s="141"/>
      <c r="X5" s="138" t="s">
        <v>34</v>
      </c>
      <c r="Y5" s="139" t="s">
        <v>35</v>
      </c>
      <c r="Z5" s="139" t="s">
        <v>35</v>
      </c>
      <c r="AA5" s="171" t="s">
        <v>36</v>
      </c>
      <c r="AB5" s="141"/>
      <c r="AC5" s="141"/>
      <c r="AD5" s="138" t="s">
        <v>34</v>
      </c>
      <c r="AE5" s="139" t="s">
        <v>35</v>
      </c>
      <c r="AF5" s="139" t="s">
        <v>35</v>
      </c>
      <c r="AG5" s="171" t="s">
        <v>36</v>
      </c>
      <c r="AH5" s="141"/>
      <c r="AI5" s="141"/>
      <c r="AJ5" s="138" t="s">
        <v>34</v>
      </c>
      <c r="AK5" s="139" t="s">
        <v>35</v>
      </c>
      <c r="AL5" s="139" t="s">
        <v>35</v>
      </c>
      <c r="AM5" s="139" t="s">
        <v>36</v>
      </c>
      <c r="AN5" s="141"/>
      <c r="AO5" s="141"/>
      <c r="AP5" s="138" t="s">
        <v>34</v>
      </c>
      <c r="AQ5" s="139" t="s">
        <v>35</v>
      </c>
      <c r="AR5" s="139" t="s">
        <v>35</v>
      </c>
      <c r="AS5" s="139" t="s">
        <v>36</v>
      </c>
      <c r="AT5" s="141"/>
      <c r="AU5" s="138" t="s">
        <v>34</v>
      </c>
      <c r="AV5" s="139" t="s">
        <v>35</v>
      </c>
      <c r="AW5" s="139" t="s">
        <v>35</v>
      </c>
      <c r="AX5" s="139" t="s">
        <v>36</v>
      </c>
      <c r="AY5" s="141"/>
      <c r="AZ5" s="138" t="s">
        <v>34</v>
      </c>
      <c r="BA5" s="139" t="s">
        <v>35</v>
      </c>
      <c r="BB5" s="139" t="s">
        <v>35</v>
      </c>
      <c r="BC5" s="139" t="s">
        <v>36</v>
      </c>
      <c r="BD5" s="141"/>
      <c r="BE5" s="138" t="s">
        <v>34</v>
      </c>
      <c r="BF5" s="139" t="s">
        <v>35</v>
      </c>
      <c r="BG5" s="139" t="s">
        <v>35</v>
      </c>
      <c r="BH5" s="139" t="s">
        <v>36</v>
      </c>
      <c r="BI5" s="141"/>
      <c r="BJ5" s="138" t="s">
        <v>34</v>
      </c>
      <c r="BK5" s="139" t="s">
        <v>35</v>
      </c>
      <c r="BL5" s="139" t="s">
        <v>35</v>
      </c>
      <c r="BM5" s="139" t="s">
        <v>36</v>
      </c>
      <c r="BN5" s="141"/>
      <c r="BO5" s="138" t="s">
        <v>34</v>
      </c>
      <c r="BP5" s="139" t="s">
        <v>35</v>
      </c>
      <c r="BQ5" s="139" t="s">
        <v>35</v>
      </c>
      <c r="BR5" s="139" t="s">
        <v>36</v>
      </c>
      <c r="BS5" s="141"/>
      <c r="BT5" s="138" t="s">
        <v>34</v>
      </c>
      <c r="BU5" s="139" t="s">
        <v>35</v>
      </c>
      <c r="BV5" s="139" t="s">
        <v>35</v>
      </c>
      <c r="BW5" s="139" t="s">
        <v>36</v>
      </c>
      <c r="BX5" s="141"/>
      <c r="BY5" s="138" t="s">
        <v>34</v>
      </c>
      <c r="BZ5" s="139" t="s">
        <v>35</v>
      </c>
      <c r="CA5" s="139" t="s">
        <v>35</v>
      </c>
      <c r="CB5" s="139" t="s">
        <v>36</v>
      </c>
      <c r="CC5" s="141"/>
      <c r="CD5" s="138" t="s">
        <v>34</v>
      </c>
      <c r="CE5" s="139" t="s">
        <v>35</v>
      </c>
      <c r="CF5" s="139" t="s">
        <v>35</v>
      </c>
      <c r="CG5" s="139" t="s">
        <v>36</v>
      </c>
      <c r="CH5" s="141"/>
      <c r="CI5" s="138" t="s">
        <v>34</v>
      </c>
      <c r="CJ5" s="139" t="s">
        <v>35</v>
      </c>
      <c r="CK5" s="139" t="s">
        <v>35</v>
      </c>
      <c r="CL5" s="139" t="s">
        <v>36</v>
      </c>
      <c r="CM5" s="141"/>
      <c r="CN5" s="138" t="s">
        <v>34</v>
      </c>
      <c r="CO5" s="139" t="s">
        <v>35</v>
      </c>
      <c r="CP5" s="139" t="s">
        <v>35</v>
      </c>
      <c r="CQ5" s="139" t="s">
        <v>36</v>
      </c>
      <c r="CR5" s="141"/>
      <c r="CS5" s="138" t="s">
        <v>34</v>
      </c>
      <c r="CT5" s="139" t="s">
        <v>35</v>
      </c>
      <c r="CU5" s="139" t="s">
        <v>35</v>
      </c>
      <c r="CV5" s="139" t="s">
        <v>36</v>
      </c>
      <c r="CX5" s="142"/>
    </row>
    <row r="6" spans="1:103" ht="20.65" customHeight="1" x14ac:dyDescent="0.25">
      <c r="A6" s="241" t="s">
        <v>9</v>
      </c>
      <c r="B6" s="242"/>
      <c r="C6" s="367" t="s">
        <v>37</v>
      </c>
      <c r="D6" s="369" t="s">
        <v>38</v>
      </c>
      <c r="E6" s="369" t="s">
        <v>147</v>
      </c>
      <c r="F6" s="371" t="s">
        <v>39</v>
      </c>
      <c r="G6" s="143"/>
      <c r="H6" s="367" t="s">
        <v>37</v>
      </c>
      <c r="I6" s="369" t="s">
        <v>200</v>
      </c>
      <c r="J6" s="369" t="s">
        <v>147</v>
      </c>
      <c r="K6" s="373" t="s">
        <v>39</v>
      </c>
      <c r="L6" s="177"/>
      <c r="M6" s="367" t="s">
        <v>37</v>
      </c>
      <c r="N6" s="369" t="s">
        <v>200</v>
      </c>
      <c r="O6" s="369" t="s">
        <v>147</v>
      </c>
      <c r="P6" s="373" t="s">
        <v>39</v>
      </c>
      <c r="Q6" s="177"/>
      <c r="R6" s="367" t="s">
        <v>37</v>
      </c>
      <c r="S6" s="369" t="s">
        <v>200</v>
      </c>
      <c r="T6" s="369" t="s">
        <v>147</v>
      </c>
      <c r="U6" s="373" t="s">
        <v>39</v>
      </c>
      <c r="V6" s="177"/>
      <c r="W6" s="177"/>
      <c r="X6" s="367" t="s">
        <v>37</v>
      </c>
      <c r="Y6" s="369" t="s">
        <v>212</v>
      </c>
      <c r="Z6" s="369" t="s">
        <v>147</v>
      </c>
      <c r="AA6" s="373" t="s">
        <v>39</v>
      </c>
      <c r="AB6" s="177"/>
      <c r="AC6" s="177"/>
      <c r="AD6" s="367" t="s">
        <v>37</v>
      </c>
      <c r="AE6" s="369" t="s">
        <v>211</v>
      </c>
      <c r="AF6" s="369" t="s">
        <v>147</v>
      </c>
      <c r="AG6" s="373" t="s">
        <v>39</v>
      </c>
      <c r="AH6" s="177"/>
      <c r="AI6" s="177"/>
      <c r="AJ6" s="345" t="s">
        <v>37</v>
      </c>
      <c r="AK6" s="356" t="s">
        <v>211</v>
      </c>
      <c r="AL6" s="356" t="s">
        <v>147</v>
      </c>
      <c r="AM6" s="358" t="s">
        <v>39</v>
      </c>
      <c r="AN6" s="217"/>
      <c r="AO6" s="217"/>
      <c r="AP6" s="345" t="s">
        <v>37</v>
      </c>
      <c r="AQ6" s="356" t="s">
        <v>211</v>
      </c>
      <c r="AR6" s="356" t="s">
        <v>147</v>
      </c>
      <c r="AS6" s="358" t="s">
        <v>39</v>
      </c>
      <c r="AT6" s="217"/>
      <c r="AU6" s="345" t="s">
        <v>37</v>
      </c>
      <c r="AV6" s="356" t="s">
        <v>211</v>
      </c>
      <c r="AW6" s="356" t="s">
        <v>147</v>
      </c>
      <c r="AX6" s="358" t="s">
        <v>39</v>
      </c>
      <c r="AY6" s="217"/>
      <c r="AZ6" s="345" t="s">
        <v>37</v>
      </c>
      <c r="BA6" s="356" t="s">
        <v>211</v>
      </c>
      <c r="BB6" s="356" t="s">
        <v>147</v>
      </c>
      <c r="BC6" s="358" t="s">
        <v>39</v>
      </c>
      <c r="BD6" s="217"/>
      <c r="BE6" s="345" t="s">
        <v>37</v>
      </c>
      <c r="BF6" s="356" t="s">
        <v>211</v>
      </c>
      <c r="BG6" s="356" t="s">
        <v>147</v>
      </c>
      <c r="BH6" s="358" t="s">
        <v>39</v>
      </c>
      <c r="BI6" s="217"/>
      <c r="BJ6" s="345" t="s">
        <v>37</v>
      </c>
      <c r="BK6" s="356" t="s">
        <v>211</v>
      </c>
      <c r="BL6" s="356" t="s">
        <v>147</v>
      </c>
      <c r="BM6" s="358" t="s">
        <v>39</v>
      </c>
      <c r="BN6" s="217"/>
      <c r="BO6" s="345" t="s">
        <v>37</v>
      </c>
      <c r="BP6" s="356" t="s">
        <v>211</v>
      </c>
      <c r="BQ6" s="356" t="s">
        <v>147</v>
      </c>
      <c r="BR6" s="358" t="s">
        <v>39</v>
      </c>
      <c r="BS6" s="217"/>
      <c r="BT6" s="345" t="s">
        <v>37</v>
      </c>
      <c r="BU6" s="356" t="s">
        <v>211</v>
      </c>
      <c r="BV6" s="356" t="s">
        <v>147</v>
      </c>
      <c r="BW6" s="358" t="s">
        <v>39</v>
      </c>
      <c r="BX6" s="217"/>
      <c r="BY6" s="345" t="s">
        <v>37</v>
      </c>
      <c r="BZ6" s="356" t="s">
        <v>365</v>
      </c>
      <c r="CA6" s="356" t="s">
        <v>147</v>
      </c>
      <c r="CB6" s="358" t="s">
        <v>39</v>
      </c>
      <c r="CC6" s="217"/>
      <c r="CD6" s="345" t="s">
        <v>37</v>
      </c>
      <c r="CE6" s="356" t="s">
        <v>365</v>
      </c>
      <c r="CF6" s="356" t="s">
        <v>147</v>
      </c>
      <c r="CG6" s="358" t="s">
        <v>39</v>
      </c>
      <c r="CH6" s="217"/>
      <c r="CI6" s="345" t="s">
        <v>37</v>
      </c>
      <c r="CJ6" s="356" t="s">
        <v>365</v>
      </c>
      <c r="CK6" s="356" t="s">
        <v>147</v>
      </c>
      <c r="CL6" s="358" t="s">
        <v>39</v>
      </c>
      <c r="CM6" s="217"/>
      <c r="CN6" s="345" t="s">
        <v>37</v>
      </c>
      <c r="CO6" s="356" t="s">
        <v>365</v>
      </c>
      <c r="CP6" s="356" t="s">
        <v>147</v>
      </c>
      <c r="CQ6" s="358" t="s">
        <v>39</v>
      </c>
      <c r="CR6" s="217"/>
      <c r="CS6" s="345" t="s">
        <v>37</v>
      </c>
      <c r="CT6" s="356" t="s">
        <v>365</v>
      </c>
      <c r="CU6" s="356" t="s">
        <v>147</v>
      </c>
      <c r="CV6" s="358" t="s">
        <v>39</v>
      </c>
      <c r="CX6" s="191" t="s">
        <v>8</v>
      </c>
    </row>
    <row r="7" spans="1:103" s="144" customFormat="1" ht="42" customHeight="1" thickBot="1" x14ac:dyDescent="0.3">
      <c r="A7" s="243"/>
      <c r="B7" s="244"/>
      <c r="C7" s="368"/>
      <c r="D7" s="370"/>
      <c r="E7" s="370"/>
      <c r="F7" s="372"/>
      <c r="G7" s="143"/>
      <c r="H7" s="368"/>
      <c r="I7" s="370"/>
      <c r="J7" s="370"/>
      <c r="K7" s="374"/>
      <c r="L7" s="177"/>
      <c r="M7" s="368"/>
      <c r="N7" s="370"/>
      <c r="O7" s="370"/>
      <c r="P7" s="374"/>
      <c r="Q7" s="177"/>
      <c r="R7" s="368"/>
      <c r="S7" s="370"/>
      <c r="T7" s="370"/>
      <c r="U7" s="374"/>
      <c r="V7" s="177"/>
      <c r="W7" s="177"/>
      <c r="X7" s="368"/>
      <c r="Y7" s="370"/>
      <c r="Z7" s="370"/>
      <c r="AA7" s="374"/>
      <c r="AB7" s="177"/>
      <c r="AC7" s="177"/>
      <c r="AD7" s="368"/>
      <c r="AE7" s="370"/>
      <c r="AF7" s="370"/>
      <c r="AG7" s="374"/>
      <c r="AH7" s="177"/>
      <c r="AI7" s="177"/>
      <c r="AJ7" s="355"/>
      <c r="AK7" s="357"/>
      <c r="AL7" s="357"/>
      <c r="AM7" s="359"/>
      <c r="AN7" s="217"/>
      <c r="AO7" s="217"/>
      <c r="AP7" s="355"/>
      <c r="AQ7" s="357"/>
      <c r="AR7" s="357"/>
      <c r="AS7" s="359"/>
      <c r="AT7" s="217"/>
      <c r="AU7" s="355"/>
      <c r="AV7" s="357"/>
      <c r="AW7" s="357"/>
      <c r="AX7" s="359"/>
      <c r="AY7" s="217"/>
      <c r="AZ7" s="355"/>
      <c r="BA7" s="357"/>
      <c r="BB7" s="357"/>
      <c r="BC7" s="359"/>
      <c r="BD7" s="217"/>
      <c r="BE7" s="355"/>
      <c r="BF7" s="357"/>
      <c r="BG7" s="357"/>
      <c r="BH7" s="359"/>
      <c r="BI7" s="217"/>
      <c r="BJ7" s="355"/>
      <c r="BK7" s="357"/>
      <c r="BL7" s="357"/>
      <c r="BM7" s="359"/>
      <c r="BN7" s="217"/>
      <c r="BO7" s="355"/>
      <c r="BP7" s="357"/>
      <c r="BQ7" s="357"/>
      <c r="BR7" s="359"/>
      <c r="BS7" s="217"/>
      <c r="BT7" s="355"/>
      <c r="BU7" s="357"/>
      <c r="BV7" s="357"/>
      <c r="BW7" s="359"/>
      <c r="BX7" s="217"/>
      <c r="BY7" s="355"/>
      <c r="BZ7" s="357"/>
      <c r="CA7" s="357"/>
      <c r="CB7" s="359"/>
      <c r="CC7" s="217"/>
      <c r="CD7" s="355"/>
      <c r="CE7" s="357"/>
      <c r="CF7" s="357"/>
      <c r="CG7" s="359"/>
      <c r="CH7" s="217"/>
      <c r="CI7" s="355"/>
      <c r="CJ7" s="357"/>
      <c r="CK7" s="357"/>
      <c r="CL7" s="359"/>
      <c r="CM7" s="217"/>
      <c r="CN7" s="355"/>
      <c r="CO7" s="357"/>
      <c r="CP7" s="357"/>
      <c r="CQ7" s="359"/>
      <c r="CR7" s="217"/>
      <c r="CS7" s="355"/>
      <c r="CT7" s="357"/>
      <c r="CU7" s="357"/>
      <c r="CV7" s="359"/>
      <c r="CX7" s="192" t="s">
        <v>232</v>
      </c>
    </row>
    <row r="8" spans="1:103" s="144" customFormat="1" x14ac:dyDescent="0.2">
      <c r="A8" s="201" t="s">
        <v>238</v>
      </c>
      <c r="B8" s="202" t="s">
        <v>10</v>
      </c>
      <c r="C8" s="145">
        <v>21459.204999999998</v>
      </c>
      <c r="D8" s="146">
        <v>2306.8645374999996</v>
      </c>
      <c r="E8" s="147">
        <v>4291.8409999999994</v>
      </c>
      <c r="F8" s="148">
        <v>28057.9105375</v>
      </c>
      <c r="G8" s="149"/>
      <c r="H8" s="145">
        <f t="shared" ref="H8:H42" si="0">C8*1.01</f>
        <v>21673.797049999997</v>
      </c>
      <c r="I8" s="146">
        <f>H8*0.1085</f>
        <v>2351.6069799249999</v>
      </c>
      <c r="J8" s="147">
        <f>H8*0.2</f>
        <v>4334.7594099999997</v>
      </c>
      <c r="K8" s="172">
        <f>SUM(H8:J8)</f>
        <v>28360.163439924996</v>
      </c>
      <c r="L8" s="149"/>
      <c r="M8" s="145">
        <f t="shared" ref="M8:M42" si="1">H8*1.01</f>
        <v>21890.535020499996</v>
      </c>
      <c r="N8" s="146">
        <f>M8*0.1085</f>
        <v>2375.1230497242495</v>
      </c>
      <c r="O8" s="147">
        <f>M8*0.2</f>
        <v>4378.1070040999994</v>
      </c>
      <c r="P8" s="172">
        <f>SUM(M8:O8)</f>
        <v>28643.765074324245</v>
      </c>
      <c r="Q8" s="149"/>
      <c r="R8" s="145">
        <f t="shared" ref="R8:R18" si="2">M8*1.01</f>
        <v>22109.440370704997</v>
      </c>
      <c r="S8" s="146">
        <f>R8*0.1085</f>
        <v>2398.874280221492</v>
      </c>
      <c r="T8" s="147">
        <f>R8*0.2</f>
        <v>4421.8880741409994</v>
      </c>
      <c r="U8" s="172">
        <f>SUM(R8:T8)</f>
        <v>28930.202725067487</v>
      </c>
      <c r="V8" s="149"/>
      <c r="W8" s="12" t="s">
        <v>10</v>
      </c>
      <c r="X8" s="145">
        <f>R8*1.0175</f>
        <v>22496.355577192335</v>
      </c>
      <c r="Y8" s="147">
        <f>X8*0.1095</f>
        <v>2463.3509357025605</v>
      </c>
      <c r="Z8" s="147">
        <f>X8*0.2</f>
        <v>4499.2711154384669</v>
      </c>
      <c r="AA8" s="172">
        <f>SUM(X8:Z8)</f>
        <v>29458.977628333363</v>
      </c>
      <c r="AB8" s="149"/>
      <c r="AC8" s="12" t="s">
        <v>10</v>
      </c>
      <c r="AD8" s="145">
        <f t="shared" ref="AD8:AD20" si="3">X8*1.005</f>
        <v>22608.837355078293</v>
      </c>
      <c r="AE8" s="147">
        <f>AD8*0.1105</f>
        <v>2498.2765277361514</v>
      </c>
      <c r="AF8" s="147">
        <f>AD8*0.2</f>
        <v>4521.7674710156589</v>
      </c>
      <c r="AG8" s="172">
        <f>SUM(AD8:AF8)</f>
        <v>29628.881353830104</v>
      </c>
      <c r="AH8" s="149"/>
      <c r="AI8" s="12" t="s">
        <v>10</v>
      </c>
      <c r="AJ8" s="218">
        <f>AD12*1.02</f>
        <v>26608.759094401539</v>
      </c>
      <c r="AK8" s="219">
        <f t="shared" ref="AK8:AK20" si="4">AJ8*0.1105</f>
        <v>2940.2678799313703</v>
      </c>
      <c r="AL8" s="219">
        <f t="shared" ref="AL8:AL20" si="5">AJ8*0.2</f>
        <v>5321.7518188803078</v>
      </c>
      <c r="AM8" s="220">
        <f>SUM(AJ8:AL8)</f>
        <v>34870.77879321322</v>
      </c>
      <c r="AN8" s="251"/>
      <c r="AO8" s="202" t="s">
        <v>10</v>
      </c>
      <c r="AP8" s="218">
        <f>AJ8+500</f>
        <v>27108.759094401539</v>
      </c>
      <c r="AQ8" s="219">
        <f t="shared" ref="AQ8:AQ20" si="6">AP8*0.1105</f>
        <v>2995.5178799313703</v>
      </c>
      <c r="AR8" s="219">
        <f t="shared" ref="AR8:AR20" si="7">AP8*0.2</f>
        <v>5421.7518188803078</v>
      </c>
      <c r="AS8" s="220">
        <f>SUM(AP8:AR8)</f>
        <v>35526.02879321322</v>
      </c>
      <c r="AT8" s="202" t="s">
        <v>10</v>
      </c>
      <c r="AU8" s="218">
        <f>AP8*1.01</f>
        <v>27379.846685345554</v>
      </c>
      <c r="AV8" s="219">
        <f t="shared" ref="AV8:AV20" si="8">AU8*0.1105</f>
        <v>3025.4730587306835</v>
      </c>
      <c r="AW8" s="219">
        <f t="shared" ref="AW8:AW20" si="9">AU8*0.2</f>
        <v>5475.9693370691111</v>
      </c>
      <c r="AX8" s="220">
        <f>SUM(AU8:AW8)</f>
        <v>35881.289081145347</v>
      </c>
      <c r="AY8" s="202" t="s">
        <v>10</v>
      </c>
      <c r="AZ8" s="218">
        <v>28701</v>
      </c>
      <c r="BA8" s="219">
        <f t="shared" ref="BA8:BA20" si="10">AZ8*0.1105</f>
        <v>3171.4605000000001</v>
      </c>
      <c r="BB8" s="219">
        <f t="shared" ref="BB8:BB20" si="11">AZ8*0.2</f>
        <v>5740.2000000000007</v>
      </c>
      <c r="BC8" s="220">
        <f>SUM(AZ8:BB8)</f>
        <v>37612.660499999998</v>
      </c>
      <c r="BD8" s="202" t="s">
        <v>10</v>
      </c>
      <c r="BE8" s="218">
        <f>AZ8*1.02</f>
        <v>29275.02</v>
      </c>
      <c r="BF8" s="219">
        <f t="shared" ref="BF8:BF20" si="12">BE8*0.1105</f>
        <v>3234.8897099999999</v>
      </c>
      <c r="BG8" s="219">
        <f t="shared" ref="BG8:BG20" si="13">BE8*0.2</f>
        <v>5855.0040000000008</v>
      </c>
      <c r="BH8" s="220">
        <f>SUM(BE8:BG8)</f>
        <v>38364.913710000001</v>
      </c>
      <c r="BI8" s="202" t="s">
        <v>10</v>
      </c>
      <c r="BJ8" s="218">
        <f>BE8+750</f>
        <v>30025.02</v>
      </c>
      <c r="BK8" s="219">
        <f t="shared" ref="BK8:BK20" si="14">BJ8*0.1105</f>
        <v>3317.7647099999999</v>
      </c>
      <c r="BL8" s="219">
        <f t="shared" ref="BL8:BL20" si="15">BJ8*0.2</f>
        <v>6005.0040000000008</v>
      </c>
      <c r="BM8" s="220">
        <f>SUM(BJ8:BL8)</f>
        <v>39347.788710000001</v>
      </c>
      <c r="BN8" s="202" t="s">
        <v>10</v>
      </c>
      <c r="BO8" s="218">
        <f>BJ8+1125</f>
        <v>31150.02</v>
      </c>
      <c r="BP8" s="219">
        <f>BO8*0.1105</f>
        <v>3442.0772099999999</v>
      </c>
      <c r="BQ8" s="219">
        <f t="shared" ref="BQ8:BQ20" si="16">BO8*0.2</f>
        <v>6230.0040000000008</v>
      </c>
      <c r="BR8" s="220">
        <f>SUM(BO8:BQ8)</f>
        <v>40822.101210000001</v>
      </c>
      <c r="BS8" s="202" t="s">
        <v>10</v>
      </c>
      <c r="BT8" s="218">
        <f>BO8*1.01</f>
        <v>31461.520199999999</v>
      </c>
      <c r="BU8" s="219">
        <f>BT8*0.1105</f>
        <v>3476.4979820999997</v>
      </c>
      <c r="BV8" s="219">
        <f t="shared" ref="BV8:BV20" si="17">BT8*0.2</f>
        <v>6292.30404</v>
      </c>
      <c r="BW8" s="220">
        <f>SUM(BT8:BV8)</f>
        <v>41230.322222100003</v>
      </c>
      <c r="BX8" s="202" t="s">
        <v>10</v>
      </c>
      <c r="BY8" s="218">
        <f>BT8+500</f>
        <v>31961.520199999999</v>
      </c>
      <c r="BZ8" s="219">
        <f>BY8*0.1115</f>
        <v>3563.7095023000002</v>
      </c>
      <c r="CA8" s="219">
        <f t="shared" ref="CA8:CA20" si="18">BY8*0.2</f>
        <v>6392.30404</v>
      </c>
      <c r="CB8" s="220">
        <f>SUM(BY8:CA8)</f>
        <v>41917.533742300002</v>
      </c>
      <c r="CC8" s="202" t="s">
        <v>10</v>
      </c>
      <c r="CD8" s="218">
        <f>BY8+1000</f>
        <v>32961.520199999999</v>
      </c>
      <c r="CE8" s="219">
        <f>CD8*0.1115</f>
        <v>3675.2095023000002</v>
      </c>
      <c r="CF8" s="219">
        <f t="shared" ref="CF8:CF20" si="19">CD8*0.2</f>
        <v>6592.30404</v>
      </c>
      <c r="CG8" s="220">
        <f>SUM(CD8:CF8)</f>
        <v>43229.033742300002</v>
      </c>
      <c r="CH8" s="202" t="s">
        <v>10</v>
      </c>
      <c r="CI8" s="218">
        <f>CD8*1.01</f>
        <v>33291.135402</v>
      </c>
      <c r="CJ8" s="219">
        <f>CI8*0.1115</f>
        <v>3711.9615973230002</v>
      </c>
      <c r="CK8" s="219">
        <f t="shared" ref="CK8:CK20" si="20">CI8*0.2</f>
        <v>6658.2270804</v>
      </c>
      <c r="CL8" s="220">
        <f>SUM(CI8:CK8)</f>
        <v>43661.324079723003</v>
      </c>
      <c r="CM8" s="202" t="s">
        <v>10</v>
      </c>
      <c r="CN8" s="218">
        <f>CI8+500</f>
        <v>33791.135402</v>
      </c>
      <c r="CO8" s="219">
        <f>CN8*0.1115</f>
        <v>3767.7115973230002</v>
      </c>
      <c r="CP8" s="219">
        <f t="shared" ref="CP8:CP20" si="21">CN8*0.2</f>
        <v>6758.2270804</v>
      </c>
      <c r="CQ8" s="220">
        <f>SUM(CN8:CP8)</f>
        <v>44317.074079723003</v>
      </c>
      <c r="CR8" s="202" t="s">
        <v>10</v>
      </c>
      <c r="CS8" s="218">
        <f>CN8*1.01</f>
        <v>34129.046756019998</v>
      </c>
      <c r="CT8" s="219">
        <f>CS8*0.1115</f>
        <v>3805.38871329623</v>
      </c>
      <c r="CU8" s="219">
        <f t="shared" ref="CU8:CU20" si="22">CS8*0.2</f>
        <v>6825.8093512039995</v>
      </c>
      <c r="CV8" s="220">
        <f>SUM(CS8:CU8)</f>
        <v>44760.244820520231</v>
      </c>
      <c r="CX8" s="193"/>
    </row>
    <row r="9" spans="1:103" s="144" customFormat="1" x14ac:dyDescent="0.2">
      <c r="A9" s="245"/>
      <c r="B9" s="202" t="s">
        <v>11</v>
      </c>
      <c r="C9" s="150">
        <v>22384.4725</v>
      </c>
      <c r="D9" s="146">
        <v>2406.3307937499999</v>
      </c>
      <c r="E9" s="147">
        <v>4476.8945000000003</v>
      </c>
      <c r="F9" s="148">
        <v>29267.697793749998</v>
      </c>
      <c r="G9" s="149"/>
      <c r="H9" s="150">
        <f t="shared" si="0"/>
        <v>22608.317224999999</v>
      </c>
      <c r="I9" s="146">
        <f t="shared" ref="I9:I42" si="23">H9*0.1085</f>
        <v>2453.0024189124997</v>
      </c>
      <c r="J9" s="147">
        <f t="shared" ref="J9:J42" si="24">H9*0.2</f>
        <v>4521.6634450000001</v>
      </c>
      <c r="K9" s="172">
        <f t="shared" ref="K9:K42" si="25">SUM(H9:J9)</f>
        <v>29582.983088912501</v>
      </c>
      <c r="L9" s="149"/>
      <c r="M9" s="150">
        <f t="shared" si="1"/>
        <v>22834.40039725</v>
      </c>
      <c r="N9" s="146">
        <f t="shared" ref="N9:N42" si="26">M9*0.1085</f>
        <v>2477.5324431016247</v>
      </c>
      <c r="O9" s="147">
        <f t="shared" ref="O9:O42" si="27">M9*0.2</f>
        <v>4566.8800794500003</v>
      </c>
      <c r="P9" s="172">
        <f t="shared" ref="P9:P42" si="28">SUM(M9:O9)</f>
        <v>29878.812919801625</v>
      </c>
      <c r="Q9" s="149"/>
      <c r="R9" s="150">
        <f t="shared" si="2"/>
        <v>23062.744401222499</v>
      </c>
      <c r="S9" s="146">
        <f t="shared" ref="S9:S42" si="29">R9*0.1085</f>
        <v>2502.3077675326413</v>
      </c>
      <c r="T9" s="147">
        <f t="shared" ref="T9:T42" si="30">R9*0.2</f>
        <v>4612.5488802444997</v>
      </c>
      <c r="U9" s="172">
        <f t="shared" ref="U9:U42" si="31">SUM(R9:T9)</f>
        <v>30177.601048999641</v>
      </c>
      <c r="V9" s="149"/>
      <c r="W9" s="12" t="s">
        <v>11</v>
      </c>
      <c r="X9" s="150">
        <f t="shared" ref="X9:X42" si="32">R9*1.0175</f>
        <v>23466.342428243894</v>
      </c>
      <c r="Y9" s="147">
        <f t="shared" ref="Y9:Y42" si="33">X9*0.1095</f>
        <v>2569.5644958927064</v>
      </c>
      <c r="Z9" s="147">
        <f t="shared" ref="Z9:Z42" si="34">X9*0.2</f>
        <v>4693.2684856487786</v>
      </c>
      <c r="AA9" s="172">
        <f t="shared" ref="AA9:AA42" si="35">SUM(X9:Z9)</f>
        <v>30729.175409785381</v>
      </c>
      <c r="AB9" s="149"/>
      <c r="AC9" s="12" t="s">
        <v>11</v>
      </c>
      <c r="AD9" s="150">
        <f t="shared" si="3"/>
        <v>23583.674140385112</v>
      </c>
      <c r="AE9" s="147">
        <f t="shared" ref="AE9:AE42" si="36">AD9*0.1105</f>
        <v>2605.9959925125549</v>
      </c>
      <c r="AF9" s="147">
        <f t="shared" ref="AF9:AF42" si="37">AD9*0.2</f>
        <v>4716.7348280770229</v>
      </c>
      <c r="AG9" s="172">
        <f t="shared" ref="AG9:AG42" si="38">SUM(AD9:AF9)</f>
        <v>30906.404960974691</v>
      </c>
      <c r="AH9" s="149"/>
      <c r="AI9" s="12" t="s">
        <v>11</v>
      </c>
      <c r="AJ9" s="218">
        <f t="shared" ref="AJ9:AJ20" si="39">AD13*1.02</f>
        <v>27374.308886252657</v>
      </c>
      <c r="AK9" s="219">
        <f t="shared" si="4"/>
        <v>3024.8611319309184</v>
      </c>
      <c r="AL9" s="219">
        <f t="shared" si="5"/>
        <v>5474.8617772505313</v>
      </c>
      <c r="AM9" s="220">
        <f t="shared" ref="AM9:AM20" si="40">SUM(AJ9:AL9)</f>
        <v>35874.031795434108</v>
      </c>
      <c r="AN9" s="251"/>
      <c r="AO9" s="202" t="s">
        <v>11</v>
      </c>
      <c r="AP9" s="218">
        <f>AJ9+500</f>
        <v>27874.308886252657</v>
      </c>
      <c r="AQ9" s="219">
        <f t="shared" si="6"/>
        <v>3080.1111319309184</v>
      </c>
      <c r="AR9" s="219">
        <f t="shared" si="7"/>
        <v>5574.8617772505313</v>
      </c>
      <c r="AS9" s="220">
        <f t="shared" ref="AS9:AS20" si="41">SUM(AP9:AR9)</f>
        <v>36529.281795434108</v>
      </c>
      <c r="AT9" s="202" t="s">
        <v>11</v>
      </c>
      <c r="AU9" s="218">
        <f t="shared" ref="AU9:AU20" si="42">AP9*1.01</f>
        <v>28153.051975115184</v>
      </c>
      <c r="AV9" s="219">
        <f t="shared" si="8"/>
        <v>3110.9122432502277</v>
      </c>
      <c r="AW9" s="219">
        <f t="shared" si="9"/>
        <v>5630.6103950230372</v>
      </c>
      <c r="AX9" s="220">
        <f t="shared" ref="AX9:AX20" si="43">SUM(AU9:AW9)</f>
        <v>36894.574613388446</v>
      </c>
      <c r="AY9" s="202" t="s">
        <v>11</v>
      </c>
      <c r="AZ9" s="218">
        <v>29498</v>
      </c>
      <c r="BA9" s="219">
        <f t="shared" si="10"/>
        <v>3259.529</v>
      </c>
      <c r="BB9" s="219">
        <f t="shared" si="11"/>
        <v>5899.6</v>
      </c>
      <c r="BC9" s="220">
        <f t="shared" ref="BC9:BC20" si="44">SUM(AZ9:BB9)</f>
        <v>38657.129000000001</v>
      </c>
      <c r="BD9" s="202" t="s">
        <v>11</v>
      </c>
      <c r="BE9" s="218">
        <f t="shared" ref="BE9:BE20" si="45">AZ9*1.02</f>
        <v>30087.96</v>
      </c>
      <c r="BF9" s="219">
        <f t="shared" si="12"/>
        <v>3324.71958</v>
      </c>
      <c r="BG9" s="219">
        <f t="shared" si="13"/>
        <v>6017.5920000000006</v>
      </c>
      <c r="BH9" s="220">
        <f t="shared" ref="BH9:BH20" si="46">SUM(BE9:BG9)</f>
        <v>39430.271580000001</v>
      </c>
      <c r="BI9" s="202" t="s">
        <v>11</v>
      </c>
      <c r="BJ9" s="218">
        <f t="shared" ref="BJ9:BJ20" si="47">BE9+750</f>
        <v>30837.96</v>
      </c>
      <c r="BK9" s="219">
        <f t="shared" si="14"/>
        <v>3407.59458</v>
      </c>
      <c r="BL9" s="219">
        <f t="shared" si="15"/>
        <v>6167.5920000000006</v>
      </c>
      <c r="BM9" s="220">
        <f>SUM(BJ9:BL9)</f>
        <v>40413.146580000001</v>
      </c>
      <c r="BN9" s="202" t="s">
        <v>11</v>
      </c>
      <c r="BO9" s="218">
        <f t="shared" ref="BO9:BO20" si="48">BJ9+1125</f>
        <v>31962.959999999999</v>
      </c>
      <c r="BP9" s="219">
        <f t="shared" ref="BP9:BP20" si="49">BO9*0.1105</f>
        <v>3531.90708</v>
      </c>
      <c r="BQ9" s="219">
        <f t="shared" si="16"/>
        <v>6392.5920000000006</v>
      </c>
      <c r="BR9" s="220">
        <f t="shared" ref="BR9" si="50">SUM(BO9:BQ9)</f>
        <v>41887.459080000001</v>
      </c>
      <c r="BS9" s="202" t="s">
        <v>11</v>
      </c>
      <c r="BT9" s="218">
        <f t="shared" ref="BT9:BT20" si="51">BO9*1.01</f>
        <v>32282.589599999999</v>
      </c>
      <c r="BU9" s="219">
        <f t="shared" ref="BU9:BU20" si="52">BT9*0.1105</f>
        <v>3567.2261508000001</v>
      </c>
      <c r="BV9" s="219">
        <f t="shared" si="17"/>
        <v>6456.5179200000002</v>
      </c>
      <c r="BW9" s="220">
        <f t="shared" ref="BW9" si="53">SUM(BT9:BV9)</f>
        <v>42306.333670799999</v>
      </c>
      <c r="BX9" s="202" t="s">
        <v>11</v>
      </c>
      <c r="BY9" s="218">
        <f t="shared" ref="BY9:BY20" si="54">BT9+500</f>
        <v>32782.589599999999</v>
      </c>
      <c r="BZ9" s="219">
        <f t="shared" ref="BZ9:BZ42" si="55">BY9*0.1115</f>
        <v>3655.2587404000001</v>
      </c>
      <c r="CA9" s="219">
        <f t="shared" si="18"/>
        <v>6556.5179200000002</v>
      </c>
      <c r="CB9" s="220">
        <f t="shared" ref="CB9:CB20" si="56">SUM(BY9:CA9)</f>
        <v>42994.366260399998</v>
      </c>
      <c r="CC9" s="202" t="s">
        <v>11</v>
      </c>
      <c r="CD9" s="218">
        <f t="shared" ref="CD9:CD20" si="57">BY9+1000</f>
        <v>33782.589599999999</v>
      </c>
      <c r="CE9" s="219">
        <f t="shared" ref="CE9:CE20" si="58">CD9*0.1115</f>
        <v>3766.7587404000001</v>
      </c>
      <c r="CF9" s="219">
        <f t="shared" si="19"/>
        <v>6756.5179200000002</v>
      </c>
      <c r="CG9" s="220">
        <f t="shared" ref="CG9" si="59">SUM(CD9:CF9)</f>
        <v>44305.866260399998</v>
      </c>
      <c r="CH9" s="202" t="s">
        <v>11</v>
      </c>
      <c r="CI9" s="218">
        <f t="shared" ref="CI9:CI20" si="60">CD9*1.01</f>
        <v>34120.415496000001</v>
      </c>
      <c r="CJ9" s="219">
        <f t="shared" ref="CJ9:CJ20" si="61">CI9*0.1115</f>
        <v>3804.4263278040003</v>
      </c>
      <c r="CK9" s="219">
        <f t="shared" si="20"/>
        <v>6824.083099200001</v>
      </c>
      <c r="CL9" s="220">
        <f t="shared" ref="CL9" si="62">SUM(CI9:CK9)</f>
        <v>44748.924923004</v>
      </c>
      <c r="CM9" s="202" t="s">
        <v>11</v>
      </c>
      <c r="CN9" s="218">
        <f t="shared" ref="CN9:CN20" si="63">CI9+500</f>
        <v>34620.415496000001</v>
      </c>
      <c r="CO9" s="219">
        <f t="shared" ref="CO9:CO20" si="64">CN9*0.1115</f>
        <v>3860.1763278040003</v>
      </c>
      <c r="CP9" s="219">
        <f t="shared" si="21"/>
        <v>6924.083099200001</v>
      </c>
      <c r="CQ9" s="220">
        <f t="shared" ref="CQ9" si="65">SUM(CN9:CP9)</f>
        <v>45404.674923004</v>
      </c>
      <c r="CR9" s="202" t="s">
        <v>11</v>
      </c>
      <c r="CS9" s="218">
        <f t="shared" ref="CS9:CS20" si="66">CN9*1.01</f>
        <v>34966.619650960005</v>
      </c>
      <c r="CT9" s="219">
        <f t="shared" ref="CT9:CT20" si="67">CS9*0.1115</f>
        <v>3898.7780910820406</v>
      </c>
      <c r="CU9" s="219">
        <f t="shared" si="22"/>
        <v>6993.3239301920012</v>
      </c>
      <c r="CV9" s="220">
        <f t="shared" ref="CV9" si="68">SUM(CS9:CU9)</f>
        <v>45858.721672234053</v>
      </c>
      <c r="CX9" s="194"/>
    </row>
    <row r="10" spans="1:103" s="144" customFormat="1" x14ac:dyDescent="0.2">
      <c r="A10" s="245"/>
      <c r="B10" s="202" t="s">
        <v>12</v>
      </c>
      <c r="C10" s="150">
        <v>23396.249999999996</v>
      </c>
      <c r="D10" s="146">
        <v>2515.0968749999997</v>
      </c>
      <c r="E10" s="147">
        <v>4679.2499999999991</v>
      </c>
      <c r="F10" s="148">
        <v>30590.596874999996</v>
      </c>
      <c r="G10" s="149"/>
      <c r="H10" s="150">
        <f t="shared" si="0"/>
        <v>23630.212499999998</v>
      </c>
      <c r="I10" s="146">
        <f t="shared" si="23"/>
        <v>2563.8780562499996</v>
      </c>
      <c r="J10" s="147">
        <f t="shared" si="24"/>
        <v>4726.0424999999996</v>
      </c>
      <c r="K10" s="172">
        <f t="shared" si="25"/>
        <v>30920.133056249997</v>
      </c>
      <c r="L10" s="149"/>
      <c r="M10" s="150">
        <f t="shared" si="1"/>
        <v>23866.514625</v>
      </c>
      <c r="N10" s="146">
        <f t="shared" si="26"/>
        <v>2589.5168368125001</v>
      </c>
      <c r="O10" s="147">
        <f t="shared" si="27"/>
        <v>4773.302925</v>
      </c>
      <c r="P10" s="172">
        <f t="shared" si="28"/>
        <v>31229.334386812501</v>
      </c>
      <c r="Q10" s="149"/>
      <c r="R10" s="150">
        <f t="shared" si="2"/>
        <v>24105.179771250001</v>
      </c>
      <c r="S10" s="146">
        <f t="shared" si="29"/>
        <v>2615.4120051806249</v>
      </c>
      <c r="T10" s="147">
        <f t="shared" si="30"/>
        <v>4821.03595425</v>
      </c>
      <c r="U10" s="172">
        <f t="shared" si="31"/>
        <v>31541.627730680626</v>
      </c>
      <c r="V10" s="149"/>
      <c r="W10" s="12" t="s">
        <v>12</v>
      </c>
      <c r="X10" s="150">
        <f t="shared" si="32"/>
        <v>24527.020417246877</v>
      </c>
      <c r="Y10" s="147">
        <f t="shared" si="33"/>
        <v>2685.7087356885331</v>
      </c>
      <c r="Z10" s="147">
        <f t="shared" si="34"/>
        <v>4905.4040834493753</v>
      </c>
      <c r="AA10" s="172">
        <f t="shared" si="35"/>
        <v>32118.133236384787</v>
      </c>
      <c r="AB10" s="149"/>
      <c r="AC10" s="12" t="s">
        <v>12</v>
      </c>
      <c r="AD10" s="150">
        <f t="shared" si="3"/>
        <v>24649.655519333108</v>
      </c>
      <c r="AE10" s="147">
        <f t="shared" si="36"/>
        <v>2723.7869348863082</v>
      </c>
      <c r="AF10" s="147">
        <f t="shared" si="37"/>
        <v>4929.9311038666219</v>
      </c>
      <c r="AG10" s="172">
        <f t="shared" si="38"/>
        <v>32303.373558086038</v>
      </c>
      <c r="AH10" s="149"/>
      <c r="AI10" s="12" t="s">
        <v>12</v>
      </c>
      <c r="AJ10" s="218">
        <f t="shared" si="39"/>
        <v>27766.57557868501</v>
      </c>
      <c r="AK10" s="219">
        <f t="shared" si="4"/>
        <v>3068.2066014446937</v>
      </c>
      <c r="AL10" s="219">
        <f t="shared" si="5"/>
        <v>5553.3151157370021</v>
      </c>
      <c r="AM10" s="220">
        <f t="shared" si="40"/>
        <v>36388.097295866704</v>
      </c>
      <c r="AN10" s="251"/>
      <c r="AO10" s="202" t="s">
        <v>12</v>
      </c>
      <c r="AP10" s="218">
        <f t="shared" ref="AP10:AP20" si="69">AJ10+500</f>
        <v>28266.57557868501</v>
      </c>
      <c r="AQ10" s="219">
        <f t="shared" si="6"/>
        <v>3123.4566014446937</v>
      </c>
      <c r="AR10" s="219">
        <f t="shared" si="7"/>
        <v>5653.3151157370021</v>
      </c>
      <c r="AS10" s="220">
        <f t="shared" si="41"/>
        <v>37043.347295866704</v>
      </c>
      <c r="AT10" s="202" t="s">
        <v>12</v>
      </c>
      <c r="AU10" s="218">
        <f t="shared" si="42"/>
        <v>28549.241334471859</v>
      </c>
      <c r="AV10" s="219">
        <f t="shared" si="8"/>
        <v>3154.6911674591406</v>
      </c>
      <c r="AW10" s="219">
        <f t="shared" si="9"/>
        <v>5709.8482668943725</v>
      </c>
      <c r="AX10" s="220">
        <f t="shared" si="43"/>
        <v>37413.780768825367</v>
      </c>
      <c r="AY10" s="202" t="s">
        <v>12</v>
      </c>
      <c r="AZ10" s="218">
        <v>29906</v>
      </c>
      <c r="BA10" s="219">
        <f t="shared" si="10"/>
        <v>3304.6129999999998</v>
      </c>
      <c r="BB10" s="219">
        <f t="shared" si="11"/>
        <v>5981.2000000000007</v>
      </c>
      <c r="BC10" s="220">
        <f t="shared" si="44"/>
        <v>39191.812999999995</v>
      </c>
      <c r="BD10" s="202" t="s">
        <v>12</v>
      </c>
      <c r="BE10" s="218">
        <f t="shared" si="45"/>
        <v>30504.12</v>
      </c>
      <c r="BF10" s="219">
        <f t="shared" si="12"/>
        <v>3370.7052599999997</v>
      </c>
      <c r="BG10" s="219">
        <f t="shared" si="13"/>
        <v>6100.8240000000005</v>
      </c>
      <c r="BH10" s="220">
        <f t="shared" si="46"/>
        <v>39975.649259999998</v>
      </c>
      <c r="BI10" s="202" t="s">
        <v>12</v>
      </c>
      <c r="BJ10" s="218">
        <f t="shared" si="47"/>
        <v>31254.12</v>
      </c>
      <c r="BK10" s="219">
        <f t="shared" si="14"/>
        <v>3453.5802599999997</v>
      </c>
      <c r="BL10" s="219">
        <f t="shared" si="15"/>
        <v>6250.8240000000005</v>
      </c>
      <c r="BM10" s="220">
        <f>SUM(BJ10:BL10)</f>
        <v>40958.524259999998</v>
      </c>
      <c r="BN10" s="202" t="s">
        <v>12</v>
      </c>
      <c r="BO10" s="218">
        <f t="shared" si="48"/>
        <v>32379.119999999999</v>
      </c>
      <c r="BP10" s="219">
        <f t="shared" si="49"/>
        <v>3577.8927599999997</v>
      </c>
      <c r="BQ10" s="219">
        <f t="shared" si="16"/>
        <v>6475.8240000000005</v>
      </c>
      <c r="BR10" s="220">
        <f>SUM(BO10:BQ10)-1</f>
        <v>42431.836759999998</v>
      </c>
      <c r="BS10" s="202" t="s">
        <v>12</v>
      </c>
      <c r="BT10" s="218">
        <f t="shared" si="51"/>
        <v>32702.911199999999</v>
      </c>
      <c r="BU10" s="219">
        <f t="shared" si="52"/>
        <v>3613.6716876</v>
      </c>
      <c r="BV10" s="219">
        <f t="shared" si="17"/>
        <v>6540.5822399999997</v>
      </c>
      <c r="BW10" s="220">
        <f>SUM(BT10:BV10)-1</f>
        <v>42856.165127600005</v>
      </c>
      <c r="BX10" s="202" t="s">
        <v>12</v>
      </c>
      <c r="BY10" s="218">
        <f t="shared" si="54"/>
        <v>33202.911200000002</v>
      </c>
      <c r="BZ10" s="219">
        <f t="shared" si="55"/>
        <v>3702.1245988000005</v>
      </c>
      <c r="CA10" s="219">
        <f t="shared" si="18"/>
        <v>6640.5822400000006</v>
      </c>
      <c r="CB10" s="220">
        <f>SUM(BY10:CA10)-1</f>
        <v>43544.618038800007</v>
      </c>
      <c r="CC10" s="202" t="s">
        <v>12</v>
      </c>
      <c r="CD10" s="218">
        <f t="shared" si="57"/>
        <v>34202.911200000002</v>
      </c>
      <c r="CE10" s="219">
        <f t="shared" si="58"/>
        <v>3813.6245988000005</v>
      </c>
      <c r="CF10" s="219">
        <f t="shared" si="19"/>
        <v>6840.5822400000006</v>
      </c>
      <c r="CG10" s="220">
        <f>SUM(CD10:CF10)-1</f>
        <v>44856.118038800007</v>
      </c>
      <c r="CH10" s="202" t="s">
        <v>12</v>
      </c>
      <c r="CI10" s="218">
        <f t="shared" si="60"/>
        <v>34544.940312000006</v>
      </c>
      <c r="CJ10" s="219">
        <f t="shared" si="61"/>
        <v>3851.7608447880007</v>
      </c>
      <c r="CK10" s="219">
        <f t="shared" si="20"/>
        <v>6908.9880624000016</v>
      </c>
      <c r="CL10" s="220">
        <f>SUM(CI10:CK10)-1</f>
        <v>45304.689219188003</v>
      </c>
      <c r="CM10" s="202" t="s">
        <v>12</v>
      </c>
      <c r="CN10" s="218">
        <f t="shared" si="63"/>
        <v>35044.940312000006</v>
      </c>
      <c r="CO10" s="219">
        <f t="shared" si="64"/>
        <v>3907.5108447880007</v>
      </c>
      <c r="CP10" s="219">
        <f t="shared" si="21"/>
        <v>7008.9880624000016</v>
      </c>
      <c r="CQ10" s="220">
        <f>SUM(CN10:CP10)-1</f>
        <v>45960.439219188003</v>
      </c>
      <c r="CR10" s="202" t="s">
        <v>12</v>
      </c>
      <c r="CS10" s="218">
        <f t="shared" si="66"/>
        <v>35395.389715120007</v>
      </c>
      <c r="CT10" s="219">
        <f t="shared" si="67"/>
        <v>3946.5859532358809</v>
      </c>
      <c r="CU10" s="219">
        <f t="shared" si="22"/>
        <v>7079.0779430240018</v>
      </c>
      <c r="CV10" s="220">
        <f>SUM(CS10:CU10)-1</f>
        <v>46420.053611379888</v>
      </c>
      <c r="CX10" s="194"/>
    </row>
    <row r="11" spans="1:103" s="144" customFormat="1" ht="12.75" customHeight="1" x14ac:dyDescent="0.2">
      <c r="A11" s="203" t="s">
        <v>40</v>
      </c>
      <c r="B11" s="202" t="s">
        <v>13</v>
      </c>
      <c r="C11" s="150">
        <v>24068.649999999998</v>
      </c>
      <c r="D11" s="146">
        <v>2587.3798749999996</v>
      </c>
      <c r="E11" s="147">
        <v>4813.7299999999996</v>
      </c>
      <c r="F11" s="148">
        <v>31469.759874999996</v>
      </c>
      <c r="G11" s="149"/>
      <c r="H11" s="150">
        <f t="shared" si="0"/>
        <v>24309.336499999998</v>
      </c>
      <c r="I11" s="146">
        <f t="shared" si="23"/>
        <v>2637.5630102499999</v>
      </c>
      <c r="J11" s="147">
        <f t="shared" si="24"/>
        <v>4861.8672999999999</v>
      </c>
      <c r="K11" s="172">
        <f t="shared" si="25"/>
        <v>31808.766810249996</v>
      </c>
      <c r="L11" s="149"/>
      <c r="M11" s="150">
        <f t="shared" si="1"/>
        <v>24552.429864999998</v>
      </c>
      <c r="N11" s="146">
        <f t="shared" si="26"/>
        <v>2663.9386403525</v>
      </c>
      <c r="O11" s="147">
        <f t="shared" si="27"/>
        <v>4910.4859729999998</v>
      </c>
      <c r="P11" s="172">
        <f t="shared" si="28"/>
        <v>32126.854478352496</v>
      </c>
      <c r="Q11" s="149"/>
      <c r="R11" s="150">
        <f t="shared" si="2"/>
        <v>24797.95416365</v>
      </c>
      <c r="S11" s="146">
        <f t="shared" si="29"/>
        <v>2690.5780267560249</v>
      </c>
      <c r="T11" s="147">
        <f t="shared" si="30"/>
        <v>4959.5908327300003</v>
      </c>
      <c r="U11" s="172">
        <f t="shared" si="31"/>
        <v>32448.123023136024</v>
      </c>
      <c r="V11" s="149"/>
      <c r="W11" s="12" t="s">
        <v>13</v>
      </c>
      <c r="X11" s="150">
        <f t="shared" si="32"/>
        <v>25231.918361513875</v>
      </c>
      <c r="Y11" s="147">
        <f t="shared" si="33"/>
        <v>2762.8950605857694</v>
      </c>
      <c r="Z11" s="147">
        <f t="shared" si="34"/>
        <v>5046.3836723027753</v>
      </c>
      <c r="AA11" s="172">
        <f t="shared" si="35"/>
        <v>33041.197094402421</v>
      </c>
      <c r="AB11" s="149"/>
      <c r="AC11" s="12" t="s">
        <v>13</v>
      </c>
      <c r="AD11" s="150">
        <f t="shared" si="3"/>
        <v>25358.077953321441</v>
      </c>
      <c r="AE11" s="147">
        <f t="shared" si="36"/>
        <v>2802.0676138420195</v>
      </c>
      <c r="AF11" s="147">
        <f t="shared" si="37"/>
        <v>5071.6155906642889</v>
      </c>
      <c r="AG11" s="172">
        <f t="shared" si="38"/>
        <v>33231.76115782775</v>
      </c>
      <c r="AH11" s="149"/>
      <c r="AI11" s="12" t="s">
        <v>13</v>
      </c>
      <c r="AJ11" s="218">
        <f t="shared" si="39"/>
        <v>28567.594008374399</v>
      </c>
      <c r="AK11" s="219">
        <f t="shared" si="4"/>
        <v>3156.7191379253713</v>
      </c>
      <c r="AL11" s="219">
        <f t="shared" si="5"/>
        <v>5713.5188016748798</v>
      </c>
      <c r="AM11" s="220">
        <f t="shared" si="40"/>
        <v>37437.83194797465</v>
      </c>
      <c r="AN11" s="251"/>
      <c r="AO11" s="202" t="s">
        <v>13</v>
      </c>
      <c r="AP11" s="218">
        <f t="shared" si="69"/>
        <v>29067.594008374399</v>
      </c>
      <c r="AQ11" s="219">
        <f t="shared" si="6"/>
        <v>3211.9691379253713</v>
      </c>
      <c r="AR11" s="219">
        <f t="shared" si="7"/>
        <v>5813.5188016748798</v>
      </c>
      <c r="AS11" s="220">
        <f t="shared" si="41"/>
        <v>38093.08194797465</v>
      </c>
      <c r="AT11" s="202" t="s">
        <v>13</v>
      </c>
      <c r="AU11" s="218">
        <f t="shared" si="42"/>
        <v>29358.269948458143</v>
      </c>
      <c r="AV11" s="219">
        <f t="shared" si="8"/>
        <v>3244.0888293046246</v>
      </c>
      <c r="AW11" s="219">
        <f t="shared" si="9"/>
        <v>5871.6539896916292</v>
      </c>
      <c r="AX11" s="220">
        <f t="shared" si="43"/>
        <v>38474.012767454398</v>
      </c>
      <c r="AY11" s="202" t="s">
        <v>13</v>
      </c>
      <c r="AZ11" s="218">
        <v>30740</v>
      </c>
      <c r="BA11" s="219">
        <f t="shared" si="10"/>
        <v>3396.77</v>
      </c>
      <c r="BB11" s="219">
        <f t="shared" si="11"/>
        <v>6148</v>
      </c>
      <c r="BC11" s="220">
        <f t="shared" si="44"/>
        <v>40284.769999999997</v>
      </c>
      <c r="BD11" s="202" t="s">
        <v>13</v>
      </c>
      <c r="BE11" s="218">
        <f t="shared" si="45"/>
        <v>31354.799999999999</v>
      </c>
      <c r="BF11" s="219">
        <f t="shared" si="12"/>
        <v>3464.7053999999998</v>
      </c>
      <c r="BG11" s="219">
        <f t="shared" si="13"/>
        <v>6270.96</v>
      </c>
      <c r="BH11" s="220">
        <f t="shared" si="46"/>
        <v>41090.465400000001</v>
      </c>
      <c r="BI11" s="202" t="s">
        <v>13</v>
      </c>
      <c r="BJ11" s="218">
        <f t="shared" si="47"/>
        <v>32104.799999999999</v>
      </c>
      <c r="BK11" s="219">
        <f t="shared" si="14"/>
        <v>3547.5803999999998</v>
      </c>
      <c r="BL11" s="219">
        <f t="shared" si="15"/>
        <v>6420.96</v>
      </c>
      <c r="BM11" s="220">
        <f>SUM(BJ11:BL11)</f>
        <v>42073.340400000001</v>
      </c>
      <c r="BN11" s="202" t="s">
        <v>13</v>
      </c>
      <c r="BO11" s="218">
        <f t="shared" si="48"/>
        <v>33229.800000000003</v>
      </c>
      <c r="BP11" s="219">
        <f t="shared" si="49"/>
        <v>3671.8929000000003</v>
      </c>
      <c r="BQ11" s="219">
        <f t="shared" si="16"/>
        <v>6645.9600000000009</v>
      </c>
      <c r="BR11" s="220">
        <f>SUM(BO11:BQ11)+1</f>
        <v>43548.652900000001</v>
      </c>
      <c r="BS11" s="202" t="s">
        <v>13</v>
      </c>
      <c r="BT11" s="218">
        <f t="shared" si="51"/>
        <v>33562.098000000005</v>
      </c>
      <c r="BU11" s="219">
        <f t="shared" si="52"/>
        <v>3708.6118290000009</v>
      </c>
      <c r="BV11" s="219">
        <f t="shared" si="17"/>
        <v>6712.4196000000011</v>
      </c>
      <c r="BW11" s="220">
        <f>SUM(BT11:BV11)+1</f>
        <v>43984.129429000008</v>
      </c>
      <c r="BX11" s="202" t="s">
        <v>13</v>
      </c>
      <c r="BY11" s="218">
        <f t="shared" si="54"/>
        <v>34062.098000000005</v>
      </c>
      <c r="BZ11" s="219">
        <f t="shared" si="55"/>
        <v>3797.9239270000007</v>
      </c>
      <c r="CA11" s="219">
        <f t="shared" si="18"/>
        <v>6812.4196000000011</v>
      </c>
      <c r="CB11" s="220">
        <f>SUM(BY11:CA11)+1</f>
        <v>44673.44152700001</v>
      </c>
      <c r="CC11" s="202" t="s">
        <v>13</v>
      </c>
      <c r="CD11" s="218">
        <f t="shared" si="57"/>
        <v>35062.098000000005</v>
      </c>
      <c r="CE11" s="219">
        <f t="shared" si="58"/>
        <v>3909.4239270000007</v>
      </c>
      <c r="CF11" s="219">
        <f t="shared" si="19"/>
        <v>7012.4196000000011</v>
      </c>
      <c r="CG11" s="220">
        <f>SUM(CD11:CF11)+1</f>
        <v>45984.94152700001</v>
      </c>
      <c r="CH11" s="202" t="s">
        <v>13</v>
      </c>
      <c r="CI11" s="218">
        <f t="shared" si="60"/>
        <v>35412.718980000005</v>
      </c>
      <c r="CJ11" s="219">
        <f t="shared" si="61"/>
        <v>3948.5181662700006</v>
      </c>
      <c r="CK11" s="219">
        <f t="shared" si="20"/>
        <v>7082.5437960000017</v>
      </c>
      <c r="CL11" s="220">
        <f>SUM(CI11:CK11)+1</f>
        <v>46444.780942270008</v>
      </c>
      <c r="CM11" s="202" t="s">
        <v>13</v>
      </c>
      <c r="CN11" s="218">
        <f t="shared" si="63"/>
        <v>35912.718980000005</v>
      </c>
      <c r="CO11" s="219">
        <f t="shared" si="64"/>
        <v>4004.2681662700006</v>
      </c>
      <c r="CP11" s="219">
        <f t="shared" si="21"/>
        <v>7182.5437960000017</v>
      </c>
      <c r="CQ11" s="220">
        <f>SUM(CN11:CP11)+1</f>
        <v>47100.530942270008</v>
      </c>
      <c r="CR11" s="202" t="s">
        <v>13</v>
      </c>
      <c r="CS11" s="218">
        <f t="shared" si="66"/>
        <v>36271.846169800003</v>
      </c>
      <c r="CT11" s="219">
        <f t="shared" si="67"/>
        <v>4044.3108479327002</v>
      </c>
      <c r="CU11" s="219">
        <f t="shared" si="22"/>
        <v>7254.3692339600011</v>
      </c>
      <c r="CV11" s="220">
        <f>SUM(CS11:CU11)+1</f>
        <v>47571.526251692703</v>
      </c>
      <c r="CX11" s="186"/>
    </row>
    <row r="12" spans="1:103" s="144" customFormat="1" ht="12.75" customHeight="1" x14ac:dyDescent="0.2">
      <c r="A12" s="204"/>
      <c r="B12" s="202" t="s">
        <v>14</v>
      </c>
      <c r="C12" s="150">
        <v>24760.524999999998</v>
      </c>
      <c r="D12" s="146">
        <v>2661.7564374999997</v>
      </c>
      <c r="E12" s="147">
        <v>4952.1049999999996</v>
      </c>
      <c r="F12" s="148">
        <v>32374.386437499998</v>
      </c>
      <c r="G12" s="149"/>
      <c r="H12" s="150">
        <f t="shared" si="0"/>
        <v>25008.130249999998</v>
      </c>
      <c r="I12" s="146">
        <f t="shared" si="23"/>
        <v>2713.3821321249998</v>
      </c>
      <c r="J12" s="147">
        <f t="shared" si="24"/>
        <v>5001.6260499999999</v>
      </c>
      <c r="K12" s="172">
        <f t="shared" si="25"/>
        <v>32723.138432124997</v>
      </c>
      <c r="L12" s="149"/>
      <c r="M12" s="150">
        <f t="shared" si="1"/>
        <v>25258.211552499997</v>
      </c>
      <c r="N12" s="146">
        <f t="shared" si="26"/>
        <v>2740.5159534462496</v>
      </c>
      <c r="O12" s="147">
        <f t="shared" si="27"/>
        <v>5051.6423104999994</v>
      </c>
      <c r="P12" s="172">
        <f t="shared" si="28"/>
        <v>33050.369816446248</v>
      </c>
      <c r="Q12" s="149"/>
      <c r="R12" s="150">
        <f t="shared" si="2"/>
        <v>25510.793668024999</v>
      </c>
      <c r="S12" s="146">
        <f t="shared" si="29"/>
        <v>2767.9211129807122</v>
      </c>
      <c r="T12" s="147">
        <f t="shared" si="30"/>
        <v>5102.1587336049997</v>
      </c>
      <c r="U12" s="172">
        <f t="shared" si="31"/>
        <v>33380.873514610706</v>
      </c>
      <c r="V12" s="149"/>
      <c r="W12" s="12" t="s">
        <v>14</v>
      </c>
      <c r="X12" s="150">
        <f t="shared" si="32"/>
        <v>25957.232557215437</v>
      </c>
      <c r="Y12" s="147">
        <f t="shared" si="33"/>
        <v>2842.3169650150903</v>
      </c>
      <c r="Z12" s="147">
        <f t="shared" si="34"/>
        <v>5191.4465114430877</v>
      </c>
      <c r="AA12" s="172">
        <f t="shared" si="35"/>
        <v>33990.996033673611</v>
      </c>
      <c r="AB12" s="149"/>
      <c r="AC12" s="12" t="s">
        <v>14</v>
      </c>
      <c r="AD12" s="150">
        <f t="shared" si="3"/>
        <v>26087.01872000151</v>
      </c>
      <c r="AE12" s="147">
        <f t="shared" si="36"/>
        <v>2882.615568560167</v>
      </c>
      <c r="AF12" s="147">
        <f t="shared" si="37"/>
        <v>5217.4037440003021</v>
      </c>
      <c r="AG12" s="172">
        <f t="shared" si="38"/>
        <v>34187.038032561977</v>
      </c>
      <c r="AH12" s="149"/>
      <c r="AI12" s="12" t="s">
        <v>14</v>
      </c>
      <c r="AJ12" s="218">
        <f t="shared" si="39"/>
        <v>29392.491036238825</v>
      </c>
      <c r="AK12" s="219">
        <f t="shared" si="4"/>
        <v>3247.8702595043901</v>
      </c>
      <c r="AL12" s="219">
        <f t="shared" si="5"/>
        <v>5878.4982072477651</v>
      </c>
      <c r="AM12" s="220">
        <f t="shared" si="40"/>
        <v>38518.859502990977</v>
      </c>
      <c r="AN12" s="251"/>
      <c r="AO12" s="202" t="s">
        <v>14</v>
      </c>
      <c r="AP12" s="218">
        <f t="shared" si="69"/>
        <v>29892.491036238825</v>
      </c>
      <c r="AQ12" s="219">
        <f t="shared" si="6"/>
        <v>3303.1202595043901</v>
      </c>
      <c r="AR12" s="219">
        <f t="shared" si="7"/>
        <v>5978.4982072477651</v>
      </c>
      <c r="AS12" s="220">
        <f t="shared" si="41"/>
        <v>39174.109502990977</v>
      </c>
      <c r="AT12" s="202" t="s">
        <v>14</v>
      </c>
      <c r="AU12" s="218">
        <f t="shared" si="42"/>
        <v>30191.415946601213</v>
      </c>
      <c r="AV12" s="219">
        <f t="shared" si="8"/>
        <v>3336.151462099434</v>
      </c>
      <c r="AW12" s="219">
        <f t="shared" si="9"/>
        <v>6038.2831893202429</v>
      </c>
      <c r="AX12" s="220">
        <f t="shared" si="43"/>
        <v>39565.850598020894</v>
      </c>
      <c r="AY12" s="202" t="s">
        <v>14</v>
      </c>
      <c r="AZ12" s="218">
        <v>31597</v>
      </c>
      <c r="BA12" s="219">
        <f t="shared" si="10"/>
        <v>3491.4684999999999</v>
      </c>
      <c r="BB12" s="219">
        <f t="shared" si="11"/>
        <v>6319.4000000000005</v>
      </c>
      <c r="BC12" s="220">
        <f t="shared" si="44"/>
        <v>41407.868500000004</v>
      </c>
      <c r="BD12" s="202" t="s">
        <v>14</v>
      </c>
      <c r="BE12" s="218">
        <f t="shared" si="45"/>
        <v>32228.940000000002</v>
      </c>
      <c r="BF12" s="219">
        <f t="shared" si="12"/>
        <v>3561.2978700000003</v>
      </c>
      <c r="BG12" s="219">
        <f t="shared" si="13"/>
        <v>6445.7880000000005</v>
      </c>
      <c r="BH12" s="220">
        <f t="shared" si="46"/>
        <v>42236.025870000005</v>
      </c>
      <c r="BI12" s="202" t="s">
        <v>14</v>
      </c>
      <c r="BJ12" s="218">
        <f t="shared" si="47"/>
        <v>32978.94</v>
      </c>
      <c r="BK12" s="219">
        <f t="shared" si="14"/>
        <v>3644.1728700000003</v>
      </c>
      <c r="BL12" s="219">
        <f t="shared" si="15"/>
        <v>6595.7880000000005</v>
      </c>
      <c r="BM12" s="220">
        <f>SUM(BJ12:BL12)</f>
        <v>43218.900870000005</v>
      </c>
      <c r="BN12" s="202" t="s">
        <v>14</v>
      </c>
      <c r="BO12" s="218">
        <f t="shared" si="48"/>
        <v>34103.94</v>
      </c>
      <c r="BP12" s="219">
        <f t="shared" si="49"/>
        <v>3768.4853700000003</v>
      </c>
      <c r="BQ12" s="219">
        <f t="shared" si="16"/>
        <v>6820.7880000000005</v>
      </c>
      <c r="BR12" s="220">
        <f t="shared" ref="BR12" si="70">SUM(BO12:BQ12)</f>
        <v>44693.213370000005</v>
      </c>
      <c r="BS12" s="202" t="s">
        <v>14</v>
      </c>
      <c r="BT12" s="218">
        <f t="shared" si="51"/>
        <v>34444.979400000004</v>
      </c>
      <c r="BU12" s="219">
        <f t="shared" si="52"/>
        <v>3806.1702237000004</v>
      </c>
      <c r="BV12" s="219">
        <f t="shared" si="17"/>
        <v>6888.9958800000013</v>
      </c>
      <c r="BW12" s="220">
        <f t="shared" ref="BW12" si="71">SUM(BT12:BV12)</f>
        <v>45140.145503700005</v>
      </c>
      <c r="BX12" s="202" t="s">
        <v>14</v>
      </c>
      <c r="BY12" s="218">
        <f t="shared" si="54"/>
        <v>34944.979400000004</v>
      </c>
      <c r="BZ12" s="219">
        <f t="shared" si="55"/>
        <v>3896.3652031000006</v>
      </c>
      <c r="CA12" s="219">
        <f t="shared" si="18"/>
        <v>6988.9958800000013</v>
      </c>
      <c r="CB12" s="220">
        <f t="shared" si="56"/>
        <v>45830.340483100008</v>
      </c>
      <c r="CC12" s="202" t="s">
        <v>14</v>
      </c>
      <c r="CD12" s="218">
        <f t="shared" si="57"/>
        <v>35944.979400000004</v>
      </c>
      <c r="CE12" s="219">
        <f t="shared" si="58"/>
        <v>4007.8652031000006</v>
      </c>
      <c r="CF12" s="219">
        <f t="shared" si="19"/>
        <v>7188.9958800000013</v>
      </c>
      <c r="CG12" s="220">
        <f t="shared" ref="CG12" si="72">SUM(CD12:CF12)</f>
        <v>47141.840483100008</v>
      </c>
      <c r="CH12" s="202" t="s">
        <v>14</v>
      </c>
      <c r="CI12" s="218">
        <f t="shared" si="60"/>
        <v>36304.429194000004</v>
      </c>
      <c r="CJ12" s="219">
        <f t="shared" si="61"/>
        <v>4047.9438551310004</v>
      </c>
      <c r="CK12" s="219">
        <f t="shared" si="20"/>
        <v>7260.8858388000008</v>
      </c>
      <c r="CL12" s="220">
        <f t="shared" ref="CL12" si="73">SUM(CI12:CK12)</f>
        <v>47613.258887931006</v>
      </c>
      <c r="CM12" s="202" t="s">
        <v>14</v>
      </c>
      <c r="CN12" s="218">
        <f t="shared" si="63"/>
        <v>36804.429194000004</v>
      </c>
      <c r="CO12" s="219">
        <f t="shared" si="64"/>
        <v>4103.6938551310004</v>
      </c>
      <c r="CP12" s="219">
        <f t="shared" si="21"/>
        <v>7360.8858388000008</v>
      </c>
      <c r="CQ12" s="220">
        <f t="shared" ref="CQ12" si="74">SUM(CN12:CP12)</f>
        <v>48269.008887931006</v>
      </c>
      <c r="CR12" s="202" t="s">
        <v>14</v>
      </c>
      <c r="CS12" s="218">
        <f t="shared" si="66"/>
        <v>37172.473485940005</v>
      </c>
      <c r="CT12" s="219">
        <f t="shared" si="67"/>
        <v>4144.7307936823108</v>
      </c>
      <c r="CU12" s="219">
        <f t="shared" si="22"/>
        <v>7434.4946971880017</v>
      </c>
      <c r="CV12" s="220">
        <f t="shared" ref="CV12" si="75">SUM(CS12:CU12)</f>
        <v>48751.698976810323</v>
      </c>
      <c r="CX12" s="13" t="s">
        <v>231</v>
      </c>
    </row>
    <row r="13" spans="1:103" s="144" customFormat="1" ht="12.75" customHeight="1" x14ac:dyDescent="0.2">
      <c r="A13" s="204"/>
      <c r="B13" s="202" t="s">
        <v>15</v>
      </c>
      <c r="C13" s="150">
        <v>25472.899999999998</v>
      </c>
      <c r="D13" s="146">
        <v>2738.3367499999999</v>
      </c>
      <c r="E13" s="147">
        <v>5094.58</v>
      </c>
      <c r="F13" s="148">
        <v>33305.816749999998</v>
      </c>
      <c r="G13" s="149"/>
      <c r="H13" s="150">
        <f t="shared" si="0"/>
        <v>25727.628999999997</v>
      </c>
      <c r="I13" s="146">
        <f t="shared" si="23"/>
        <v>2791.4477464999995</v>
      </c>
      <c r="J13" s="147">
        <f t="shared" si="24"/>
        <v>5145.5257999999994</v>
      </c>
      <c r="K13" s="172">
        <f t="shared" si="25"/>
        <v>33664.602546499998</v>
      </c>
      <c r="L13" s="149"/>
      <c r="M13" s="150">
        <f t="shared" si="1"/>
        <v>25984.905289999999</v>
      </c>
      <c r="N13" s="146">
        <f t="shared" si="26"/>
        <v>2819.3622239649999</v>
      </c>
      <c r="O13" s="147">
        <f t="shared" si="27"/>
        <v>5196.9810580000003</v>
      </c>
      <c r="P13" s="172">
        <f t="shared" si="28"/>
        <v>34001.248571964999</v>
      </c>
      <c r="Q13" s="149"/>
      <c r="R13" s="150">
        <f t="shared" si="2"/>
        <v>26244.7543429</v>
      </c>
      <c r="S13" s="146">
        <f t="shared" si="29"/>
        <v>2847.5558462046502</v>
      </c>
      <c r="T13" s="147">
        <f t="shared" si="30"/>
        <v>5248.9508685800001</v>
      </c>
      <c r="U13" s="172">
        <f t="shared" si="31"/>
        <v>34341.261057684649</v>
      </c>
      <c r="V13" s="149"/>
      <c r="W13" s="12" t="s">
        <v>15</v>
      </c>
      <c r="X13" s="150">
        <f t="shared" si="32"/>
        <v>26704.037543900751</v>
      </c>
      <c r="Y13" s="147">
        <f t="shared" si="33"/>
        <v>2924.0921110571321</v>
      </c>
      <c r="Z13" s="147">
        <f t="shared" si="34"/>
        <v>5340.8075087801508</v>
      </c>
      <c r="AA13" s="172">
        <f t="shared" si="35"/>
        <v>34968.937163738032</v>
      </c>
      <c r="AB13" s="149"/>
      <c r="AC13" s="12" t="s">
        <v>15</v>
      </c>
      <c r="AD13" s="150">
        <f t="shared" si="3"/>
        <v>26837.557731620251</v>
      </c>
      <c r="AE13" s="147">
        <f t="shared" si="36"/>
        <v>2965.5501293440379</v>
      </c>
      <c r="AF13" s="147">
        <f t="shared" si="37"/>
        <v>5367.5115463240509</v>
      </c>
      <c r="AG13" s="172">
        <f t="shared" si="38"/>
        <v>35170.619407288337</v>
      </c>
      <c r="AH13" s="149"/>
      <c r="AI13" s="12" t="s">
        <v>15</v>
      </c>
      <c r="AJ13" s="218">
        <f t="shared" si="39"/>
        <v>30242.352053104398</v>
      </c>
      <c r="AK13" s="219">
        <f t="shared" si="4"/>
        <v>3341.7799018680362</v>
      </c>
      <c r="AL13" s="219">
        <f t="shared" si="5"/>
        <v>6048.4704106208801</v>
      </c>
      <c r="AM13" s="220">
        <f t="shared" si="40"/>
        <v>39632.602365593317</v>
      </c>
      <c r="AN13" s="251"/>
      <c r="AO13" s="202" t="s">
        <v>15</v>
      </c>
      <c r="AP13" s="218">
        <f t="shared" si="69"/>
        <v>30742.352053104398</v>
      </c>
      <c r="AQ13" s="219">
        <f t="shared" si="6"/>
        <v>3397.0299018680362</v>
      </c>
      <c r="AR13" s="219">
        <f t="shared" si="7"/>
        <v>6148.4704106208801</v>
      </c>
      <c r="AS13" s="220">
        <f t="shared" si="41"/>
        <v>40287.852365593317</v>
      </c>
      <c r="AT13" s="202" t="s">
        <v>15</v>
      </c>
      <c r="AU13" s="218">
        <f t="shared" si="42"/>
        <v>31049.775573635441</v>
      </c>
      <c r="AV13" s="219">
        <f t="shared" si="8"/>
        <v>3431.0002008867164</v>
      </c>
      <c r="AW13" s="219">
        <f t="shared" si="9"/>
        <v>6209.9551147270886</v>
      </c>
      <c r="AX13" s="220">
        <f t="shared" si="43"/>
        <v>40690.730889249251</v>
      </c>
      <c r="AY13" s="202" t="s">
        <v>15</v>
      </c>
      <c r="AZ13" s="218">
        <v>32481</v>
      </c>
      <c r="BA13" s="219">
        <f t="shared" si="10"/>
        <v>3589.1505000000002</v>
      </c>
      <c r="BB13" s="219">
        <f t="shared" si="11"/>
        <v>6496.2000000000007</v>
      </c>
      <c r="BC13" s="220">
        <f t="shared" si="44"/>
        <v>42566.3505</v>
      </c>
      <c r="BD13" s="202" t="s">
        <v>15</v>
      </c>
      <c r="BE13" s="218">
        <f t="shared" si="45"/>
        <v>33130.620000000003</v>
      </c>
      <c r="BF13" s="219">
        <f t="shared" si="12"/>
        <v>3660.9335100000003</v>
      </c>
      <c r="BG13" s="219">
        <f t="shared" si="13"/>
        <v>6626.1240000000007</v>
      </c>
      <c r="BH13" s="220">
        <f t="shared" si="46"/>
        <v>43417.677510000009</v>
      </c>
      <c r="BI13" s="202" t="s">
        <v>15</v>
      </c>
      <c r="BJ13" s="218">
        <f t="shared" si="47"/>
        <v>33880.620000000003</v>
      </c>
      <c r="BK13" s="219">
        <f t="shared" si="14"/>
        <v>3743.8085100000003</v>
      </c>
      <c r="BL13" s="219">
        <f t="shared" si="15"/>
        <v>6776.1240000000007</v>
      </c>
      <c r="BM13" s="220">
        <f>SUM(BJ13:BL13)</f>
        <v>44400.552510000009</v>
      </c>
      <c r="BN13" s="202" t="s">
        <v>15</v>
      </c>
      <c r="BO13" s="218">
        <f t="shared" si="48"/>
        <v>35005.620000000003</v>
      </c>
      <c r="BP13" s="219">
        <f t="shared" si="49"/>
        <v>3868.1210100000003</v>
      </c>
      <c r="BQ13" s="219">
        <f t="shared" si="16"/>
        <v>7001.1240000000007</v>
      </c>
      <c r="BR13" s="220">
        <f>SUM(BO13:BQ13)+1</f>
        <v>45875.865010000009</v>
      </c>
      <c r="BS13" s="202" t="s">
        <v>15</v>
      </c>
      <c r="BT13" s="218">
        <f t="shared" si="51"/>
        <v>35355.676200000002</v>
      </c>
      <c r="BU13" s="219">
        <f t="shared" si="52"/>
        <v>3906.8022201000003</v>
      </c>
      <c r="BV13" s="219">
        <f t="shared" si="17"/>
        <v>7071.1352400000005</v>
      </c>
      <c r="BW13" s="220">
        <f>SUM(BT13:BV13)+1</f>
        <v>46334.613660100003</v>
      </c>
      <c r="BX13" s="202" t="s">
        <v>15</v>
      </c>
      <c r="BY13" s="218">
        <f t="shared" si="54"/>
        <v>35855.676200000002</v>
      </c>
      <c r="BZ13" s="219">
        <f t="shared" si="55"/>
        <v>3997.9078963000002</v>
      </c>
      <c r="CA13" s="219">
        <f t="shared" si="18"/>
        <v>7171.1352400000005</v>
      </c>
      <c r="CB13" s="220">
        <f>SUM(BY13:CA13)+1</f>
        <v>47025.719336300004</v>
      </c>
      <c r="CC13" s="202" t="s">
        <v>15</v>
      </c>
      <c r="CD13" s="218">
        <f t="shared" si="57"/>
        <v>36855.676200000002</v>
      </c>
      <c r="CE13" s="219">
        <f t="shared" si="58"/>
        <v>4109.4078963000002</v>
      </c>
      <c r="CF13" s="219">
        <f t="shared" si="19"/>
        <v>7371.1352400000005</v>
      </c>
      <c r="CG13" s="220">
        <f>SUM(CD13:CF13)+1</f>
        <v>48337.219336300004</v>
      </c>
      <c r="CH13" s="202" t="s">
        <v>15</v>
      </c>
      <c r="CI13" s="218">
        <f t="shared" si="60"/>
        <v>37224.232962000002</v>
      </c>
      <c r="CJ13" s="219">
        <f t="shared" si="61"/>
        <v>4150.5019752630005</v>
      </c>
      <c r="CK13" s="219">
        <f t="shared" si="20"/>
        <v>7444.8465924000011</v>
      </c>
      <c r="CL13" s="220">
        <f>SUM(CI13:CK13)+1</f>
        <v>48820.581529663003</v>
      </c>
      <c r="CM13" s="202" t="s">
        <v>15</v>
      </c>
      <c r="CN13" s="218">
        <f t="shared" si="63"/>
        <v>37724.232962000002</v>
      </c>
      <c r="CO13" s="219">
        <f t="shared" si="64"/>
        <v>4206.2519752630005</v>
      </c>
      <c r="CP13" s="219">
        <f t="shared" si="21"/>
        <v>7544.8465924000011</v>
      </c>
      <c r="CQ13" s="220">
        <f>SUM(CN13:CP13)+1</f>
        <v>49476.331529663003</v>
      </c>
      <c r="CR13" s="202" t="s">
        <v>15</v>
      </c>
      <c r="CS13" s="218">
        <f t="shared" si="66"/>
        <v>38101.475291620001</v>
      </c>
      <c r="CT13" s="219">
        <f t="shared" si="67"/>
        <v>4248.3144950156302</v>
      </c>
      <c r="CU13" s="219">
        <f t="shared" si="22"/>
        <v>7620.2950583240008</v>
      </c>
      <c r="CV13" s="220">
        <f>SUM(CS13:CU13)+1</f>
        <v>49971.084844959631</v>
      </c>
      <c r="CX13" s="186"/>
    </row>
    <row r="14" spans="1:103" s="144" customFormat="1" ht="12.75" customHeight="1" x14ac:dyDescent="0.2">
      <c r="A14" s="204"/>
      <c r="B14" s="202" t="s">
        <v>16</v>
      </c>
      <c r="C14" s="150">
        <v>25837.920000000002</v>
      </c>
      <c r="D14" s="146">
        <v>2777.5764000000004</v>
      </c>
      <c r="E14" s="147">
        <v>5167.5840000000007</v>
      </c>
      <c r="F14" s="148">
        <v>33783.080400000006</v>
      </c>
      <c r="G14" s="149"/>
      <c r="H14" s="150">
        <f t="shared" si="0"/>
        <v>26096.299200000001</v>
      </c>
      <c r="I14" s="146">
        <f t="shared" si="23"/>
        <v>2831.4484632000003</v>
      </c>
      <c r="J14" s="147">
        <f t="shared" si="24"/>
        <v>5219.2598400000006</v>
      </c>
      <c r="K14" s="172">
        <f t="shared" si="25"/>
        <v>34147.007503200002</v>
      </c>
      <c r="L14" s="149"/>
      <c r="M14" s="150">
        <f t="shared" si="1"/>
        <v>26357.262192000002</v>
      </c>
      <c r="N14" s="146">
        <f t="shared" si="26"/>
        <v>2859.762947832</v>
      </c>
      <c r="O14" s="147">
        <f t="shared" si="27"/>
        <v>5271.4524384000006</v>
      </c>
      <c r="P14" s="172">
        <f t="shared" si="28"/>
        <v>34488.477578232007</v>
      </c>
      <c r="Q14" s="149"/>
      <c r="R14" s="150">
        <f t="shared" si="2"/>
        <v>26620.834813920002</v>
      </c>
      <c r="S14" s="146">
        <f t="shared" si="29"/>
        <v>2888.3605773103204</v>
      </c>
      <c r="T14" s="147">
        <f t="shared" si="30"/>
        <v>5324.166962784001</v>
      </c>
      <c r="U14" s="172">
        <f t="shared" si="31"/>
        <v>34833.362354014324</v>
      </c>
      <c r="V14" s="149"/>
      <c r="W14" s="12" t="s">
        <v>16</v>
      </c>
      <c r="X14" s="150">
        <f t="shared" si="32"/>
        <v>27086.699423163605</v>
      </c>
      <c r="Y14" s="147">
        <f t="shared" si="33"/>
        <v>2965.9935868364146</v>
      </c>
      <c r="Z14" s="147">
        <f t="shared" si="34"/>
        <v>5417.3398846327218</v>
      </c>
      <c r="AA14" s="172">
        <f t="shared" si="35"/>
        <v>35470.032894632743</v>
      </c>
      <c r="AB14" s="149"/>
      <c r="AC14" s="12" t="s">
        <v>16</v>
      </c>
      <c r="AD14" s="150">
        <f t="shared" si="3"/>
        <v>27222.132920279422</v>
      </c>
      <c r="AE14" s="147">
        <f t="shared" si="36"/>
        <v>3008.0456876908761</v>
      </c>
      <c r="AF14" s="147">
        <f t="shared" si="37"/>
        <v>5444.4265840558846</v>
      </c>
      <c r="AG14" s="172">
        <f t="shared" si="38"/>
        <v>35674.605192026182</v>
      </c>
      <c r="AH14" s="149"/>
      <c r="AI14" s="12" t="s">
        <v>16</v>
      </c>
      <c r="AJ14" s="218">
        <f t="shared" si="39"/>
        <v>31117.177058971134</v>
      </c>
      <c r="AK14" s="219">
        <f t="shared" si="4"/>
        <v>3438.4480650163105</v>
      </c>
      <c r="AL14" s="219">
        <f t="shared" si="5"/>
        <v>6223.4354117942275</v>
      </c>
      <c r="AM14" s="220">
        <f t="shared" si="40"/>
        <v>40779.060535781675</v>
      </c>
      <c r="AN14" s="251"/>
      <c r="AO14" s="202" t="s">
        <v>16</v>
      </c>
      <c r="AP14" s="218">
        <f t="shared" si="69"/>
        <v>31617.177058971134</v>
      </c>
      <c r="AQ14" s="219">
        <f t="shared" si="6"/>
        <v>3493.6980650163105</v>
      </c>
      <c r="AR14" s="219">
        <f t="shared" si="7"/>
        <v>6323.4354117942275</v>
      </c>
      <c r="AS14" s="220">
        <f t="shared" si="41"/>
        <v>41434.310535781675</v>
      </c>
      <c r="AT14" s="202" t="s">
        <v>16</v>
      </c>
      <c r="AU14" s="218">
        <f t="shared" si="42"/>
        <v>31933.348829560844</v>
      </c>
      <c r="AV14" s="219">
        <f t="shared" si="8"/>
        <v>3528.6350456664732</v>
      </c>
      <c r="AW14" s="219">
        <f t="shared" si="9"/>
        <v>6386.6697659121692</v>
      </c>
      <c r="AX14" s="220">
        <f t="shared" si="43"/>
        <v>41848.653641139492</v>
      </c>
      <c r="AY14" s="202" t="s">
        <v>16</v>
      </c>
      <c r="AZ14" s="218">
        <v>33394</v>
      </c>
      <c r="BA14" s="219">
        <f t="shared" si="10"/>
        <v>3690.0369999999998</v>
      </c>
      <c r="BB14" s="219">
        <f t="shared" si="11"/>
        <v>6678.8</v>
      </c>
      <c r="BC14" s="220">
        <f t="shared" si="44"/>
        <v>43762.837</v>
      </c>
      <c r="BD14" s="202" t="s">
        <v>16</v>
      </c>
      <c r="BE14" s="218">
        <f t="shared" si="45"/>
        <v>34061.879999999997</v>
      </c>
      <c r="BF14" s="219">
        <f t="shared" si="12"/>
        <v>3763.8377399999999</v>
      </c>
      <c r="BG14" s="219">
        <f t="shared" si="13"/>
        <v>6812.3760000000002</v>
      </c>
      <c r="BH14" s="220">
        <f t="shared" si="46"/>
        <v>44638.093739999997</v>
      </c>
      <c r="BI14" s="202" t="s">
        <v>16</v>
      </c>
      <c r="BJ14" s="218">
        <f t="shared" si="47"/>
        <v>34811.879999999997</v>
      </c>
      <c r="BK14" s="219">
        <f t="shared" si="14"/>
        <v>3846.7127399999999</v>
      </c>
      <c r="BL14" s="219">
        <f t="shared" si="15"/>
        <v>6962.3760000000002</v>
      </c>
      <c r="BM14" s="220">
        <f>SUM(BJ14:BL14)</f>
        <v>45620.968739999997</v>
      </c>
      <c r="BN14" s="202" t="s">
        <v>16</v>
      </c>
      <c r="BO14" s="218">
        <f t="shared" si="48"/>
        <v>35936.879999999997</v>
      </c>
      <c r="BP14" s="219">
        <f t="shared" si="49"/>
        <v>3971.0252399999999</v>
      </c>
      <c r="BQ14" s="219">
        <f t="shared" si="16"/>
        <v>7187.3760000000002</v>
      </c>
      <c r="BR14" s="220">
        <f t="shared" ref="BR14:BR18" si="76">SUM(BO14:BQ14)</f>
        <v>47095.281239999997</v>
      </c>
      <c r="BS14" s="202" t="s">
        <v>16</v>
      </c>
      <c r="BT14" s="218">
        <f t="shared" si="51"/>
        <v>36296.248800000001</v>
      </c>
      <c r="BU14" s="219">
        <f t="shared" si="52"/>
        <v>4010.7354924000001</v>
      </c>
      <c r="BV14" s="219">
        <f t="shared" si="17"/>
        <v>7259.2497600000006</v>
      </c>
      <c r="BW14" s="220">
        <f t="shared" ref="BW14:BW18" si="77">SUM(BT14:BV14)</f>
        <v>47566.234052400003</v>
      </c>
      <c r="BX14" s="202" t="s">
        <v>16</v>
      </c>
      <c r="BY14" s="218">
        <f t="shared" si="54"/>
        <v>36796.248800000001</v>
      </c>
      <c r="BZ14" s="219">
        <f t="shared" si="55"/>
        <v>4102.7817412000004</v>
      </c>
      <c r="CA14" s="219">
        <f t="shared" si="18"/>
        <v>7359.2497600000006</v>
      </c>
      <c r="CB14" s="220">
        <f t="shared" si="56"/>
        <v>48258.2803012</v>
      </c>
      <c r="CC14" s="202" t="s">
        <v>16</v>
      </c>
      <c r="CD14" s="218">
        <f t="shared" si="57"/>
        <v>37796.248800000001</v>
      </c>
      <c r="CE14" s="219">
        <f t="shared" si="58"/>
        <v>4214.2817412000004</v>
      </c>
      <c r="CF14" s="219">
        <f t="shared" si="19"/>
        <v>7559.2497600000006</v>
      </c>
      <c r="CG14" s="220">
        <f t="shared" ref="CG14:CG18" si="78">SUM(CD14:CF14)</f>
        <v>49569.7803012</v>
      </c>
      <c r="CH14" s="202" t="s">
        <v>16</v>
      </c>
      <c r="CI14" s="218">
        <f t="shared" si="60"/>
        <v>38174.211287999999</v>
      </c>
      <c r="CJ14" s="219">
        <f t="shared" si="61"/>
        <v>4256.4245586119996</v>
      </c>
      <c r="CK14" s="219">
        <f t="shared" si="20"/>
        <v>7634.8422576000003</v>
      </c>
      <c r="CL14" s="220">
        <f t="shared" ref="CL14:CL18" si="79">SUM(CI14:CK14)</f>
        <v>50065.478104212001</v>
      </c>
      <c r="CM14" s="202" t="s">
        <v>16</v>
      </c>
      <c r="CN14" s="218">
        <f t="shared" si="63"/>
        <v>38674.211287999999</v>
      </c>
      <c r="CO14" s="219">
        <f t="shared" si="64"/>
        <v>4312.1745586119996</v>
      </c>
      <c r="CP14" s="219">
        <f t="shared" si="21"/>
        <v>7734.8422576000003</v>
      </c>
      <c r="CQ14" s="220">
        <f t="shared" ref="CQ14:CQ18" si="80">SUM(CN14:CP14)</f>
        <v>50721.228104212001</v>
      </c>
      <c r="CR14" s="202" t="s">
        <v>16</v>
      </c>
      <c r="CS14" s="218">
        <f t="shared" si="66"/>
        <v>39060.953400879996</v>
      </c>
      <c r="CT14" s="219">
        <f t="shared" si="67"/>
        <v>4355.2963041981193</v>
      </c>
      <c r="CU14" s="219">
        <f t="shared" si="22"/>
        <v>7812.1906801759997</v>
      </c>
      <c r="CV14" s="220">
        <f t="shared" ref="CV14:CV18" si="81">SUM(CS14:CU14)</f>
        <v>51228.440385254115</v>
      </c>
      <c r="CX14" s="186"/>
    </row>
    <row r="15" spans="1:103" s="144" customFormat="1" ht="12.75" customHeight="1" x14ac:dyDescent="0.2">
      <c r="A15" s="204"/>
      <c r="B15" s="202" t="s">
        <v>18</v>
      </c>
      <c r="C15" s="150">
        <v>26583.3</v>
      </c>
      <c r="D15" s="146">
        <v>2857.7047499999999</v>
      </c>
      <c r="E15" s="147">
        <v>5316.66</v>
      </c>
      <c r="F15" s="148">
        <v>34757.664749999996</v>
      </c>
      <c r="G15" s="149"/>
      <c r="H15" s="150">
        <f t="shared" si="0"/>
        <v>26849.132999999998</v>
      </c>
      <c r="I15" s="146">
        <f t="shared" si="23"/>
        <v>2913.1309305</v>
      </c>
      <c r="J15" s="147">
        <f t="shared" si="24"/>
        <v>5369.8266000000003</v>
      </c>
      <c r="K15" s="172">
        <f t="shared" si="25"/>
        <v>35132.090530499998</v>
      </c>
      <c r="L15" s="149"/>
      <c r="M15" s="150">
        <f t="shared" si="1"/>
        <v>27117.624329999999</v>
      </c>
      <c r="N15" s="146">
        <f t="shared" si="26"/>
        <v>2942.2622398049998</v>
      </c>
      <c r="O15" s="147">
        <f t="shared" si="27"/>
        <v>5423.5248659999997</v>
      </c>
      <c r="P15" s="172">
        <f t="shared" si="28"/>
        <v>35483.411435804999</v>
      </c>
      <c r="Q15" s="149"/>
      <c r="R15" s="150">
        <f t="shared" si="2"/>
        <v>27388.800573299999</v>
      </c>
      <c r="S15" s="146">
        <f t="shared" si="29"/>
        <v>2971.6848622030498</v>
      </c>
      <c r="T15" s="147">
        <f t="shared" si="30"/>
        <v>5477.76011466</v>
      </c>
      <c r="U15" s="172">
        <f t="shared" si="31"/>
        <v>35838.245550163047</v>
      </c>
      <c r="V15" s="149"/>
      <c r="W15" s="12" t="s">
        <v>18</v>
      </c>
      <c r="X15" s="150">
        <f t="shared" si="32"/>
        <v>27868.104583332752</v>
      </c>
      <c r="Y15" s="147">
        <f t="shared" si="33"/>
        <v>3051.5574518749363</v>
      </c>
      <c r="Z15" s="147">
        <f t="shared" si="34"/>
        <v>5573.6209166665503</v>
      </c>
      <c r="AA15" s="172">
        <f t="shared" si="35"/>
        <v>36493.282951874236</v>
      </c>
      <c r="AB15" s="149"/>
      <c r="AC15" s="12" t="s">
        <v>18</v>
      </c>
      <c r="AD15" s="150">
        <f t="shared" si="3"/>
        <v>28007.445106249412</v>
      </c>
      <c r="AE15" s="147">
        <f t="shared" si="36"/>
        <v>3094.8226842405602</v>
      </c>
      <c r="AF15" s="147">
        <f t="shared" si="37"/>
        <v>5601.4890212498831</v>
      </c>
      <c r="AG15" s="172">
        <f t="shared" si="38"/>
        <v>36703.756811739855</v>
      </c>
      <c r="AH15" s="149"/>
      <c r="AI15" s="12" t="s">
        <v>18</v>
      </c>
      <c r="AJ15" s="218">
        <f t="shared" si="39"/>
        <v>31701.041034321956</v>
      </c>
      <c r="AK15" s="219">
        <f t="shared" si="4"/>
        <v>3502.9650342925761</v>
      </c>
      <c r="AL15" s="219">
        <f t="shared" si="5"/>
        <v>6340.2082068643913</v>
      </c>
      <c r="AM15" s="220">
        <f t="shared" si="40"/>
        <v>41544.214275478924</v>
      </c>
      <c r="AN15" s="251"/>
      <c r="AO15" s="202" t="s">
        <v>18</v>
      </c>
      <c r="AP15" s="218">
        <f>AJ15+500</f>
        <v>32201.041034321956</v>
      </c>
      <c r="AQ15" s="219">
        <f t="shared" si="6"/>
        <v>3558.2150342925761</v>
      </c>
      <c r="AR15" s="219">
        <f t="shared" si="7"/>
        <v>6440.2082068643913</v>
      </c>
      <c r="AS15" s="220">
        <f t="shared" si="41"/>
        <v>42199.464275478924</v>
      </c>
      <c r="AT15" s="202" t="s">
        <v>18</v>
      </c>
      <c r="AU15" s="218">
        <f t="shared" si="42"/>
        <v>32523.051444665176</v>
      </c>
      <c r="AV15" s="219">
        <f t="shared" si="8"/>
        <v>3593.7971846355022</v>
      </c>
      <c r="AW15" s="219">
        <f t="shared" si="9"/>
        <v>6504.6102889330359</v>
      </c>
      <c r="AX15" s="220">
        <f t="shared" si="43"/>
        <v>42621.458918233715</v>
      </c>
      <c r="AY15" s="202" t="s">
        <v>18</v>
      </c>
      <c r="AZ15" s="218">
        <v>33999</v>
      </c>
      <c r="BA15" s="219">
        <f t="shared" si="10"/>
        <v>3756.8895000000002</v>
      </c>
      <c r="BB15" s="219">
        <f t="shared" si="11"/>
        <v>6799.8</v>
      </c>
      <c r="BC15" s="220">
        <f t="shared" si="44"/>
        <v>44555.6895</v>
      </c>
      <c r="BD15" s="202" t="s">
        <v>18</v>
      </c>
      <c r="BE15" s="218">
        <f t="shared" si="45"/>
        <v>34678.980000000003</v>
      </c>
      <c r="BF15" s="219">
        <f t="shared" si="12"/>
        <v>3832.0272900000004</v>
      </c>
      <c r="BG15" s="219">
        <f t="shared" si="13"/>
        <v>6935.7960000000012</v>
      </c>
      <c r="BH15" s="220">
        <f t="shared" si="46"/>
        <v>45446.803290000003</v>
      </c>
      <c r="BI15" s="202" t="s">
        <v>18</v>
      </c>
      <c r="BJ15" s="218">
        <f t="shared" si="47"/>
        <v>35428.980000000003</v>
      </c>
      <c r="BK15" s="219">
        <f t="shared" si="14"/>
        <v>3914.9022900000004</v>
      </c>
      <c r="BL15" s="219">
        <f t="shared" si="15"/>
        <v>7085.7960000000012</v>
      </c>
      <c r="BM15" s="220">
        <f>SUM(BJ15:BL15)</f>
        <v>46429.678290000003</v>
      </c>
      <c r="BN15" s="202" t="s">
        <v>18</v>
      </c>
      <c r="BO15" s="218">
        <f t="shared" si="48"/>
        <v>36553.980000000003</v>
      </c>
      <c r="BP15" s="219">
        <f t="shared" si="49"/>
        <v>4039.2147900000004</v>
      </c>
      <c r="BQ15" s="219">
        <f t="shared" si="16"/>
        <v>7310.7960000000012</v>
      </c>
      <c r="BR15" s="220">
        <f t="shared" si="76"/>
        <v>47903.990790000003</v>
      </c>
      <c r="BS15" s="202" t="s">
        <v>18</v>
      </c>
      <c r="BT15" s="218">
        <f t="shared" si="51"/>
        <v>36919.519800000002</v>
      </c>
      <c r="BU15" s="219">
        <f t="shared" si="52"/>
        <v>4079.6069379</v>
      </c>
      <c r="BV15" s="219">
        <f t="shared" si="17"/>
        <v>7383.9039600000006</v>
      </c>
      <c r="BW15" s="220">
        <f t="shared" si="77"/>
        <v>48383.030697900009</v>
      </c>
      <c r="BX15" s="202" t="s">
        <v>18</v>
      </c>
      <c r="BY15" s="218">
        <f t="shared" si="54"/>
        <v>37419.519800000002</v>
      </c>
      <c r="BZ15" s="219">
        <f t="shared" si="55"/>
        <v>4172.2764577000007</v>
      </c>
      <c r="CA15" s="219">
        <f t="shared" si="18"/>
        <v>7483.9039600000006</v>
      </c>
      <c r="CB15" s="220">
        <f t="shared" si="56"/>
        <v>49075.700217700003</v>
      </c>
      <c r="CC15" s="202" t="s">
        <v>18</v>
      </c>
      <c r="CD15" s="218">
        <f t="shared" si="57"/>
        <v>38419.519800000002</v>
      </c>
      <c r="CE15" s="219">
        <f t="shared" si="58"/>
        <v>4283.7764577000007</v>
      </c>
      <c r="CF15" s="219">
        <f t="shared" si="19"/>
        <v>7683.9039600000006</v>
      </c>
      <c r="CG15" s="220">
        <f t="shared" si="78"/>
        <v>50387.200217700003</v>
      </c>
      <c r="CH15" s="202" t="s">
        <v>18</v>
      </c>
      <c r="CI15" s="218">
        <f t="shared" si="60"/>
        <v>38803.714998000003</v>
      </c>
      <c r="CJ15" s="219">
        <f t="shared" si="61"/>
        <v>4326.6142222770004</v>
      </c>
      <c r="CK15" s="219">
        <f t="shared" si="20"/>
        <v>7760.742999600001</v>
      </c>
      <c r="CL15" s="220">
        <f t="shared" si="79"/>
        <v>50891.072219877002</v>
      </c>
      <c r="CM15" s="202" t="s">
        <v>18</v>
      </c>
      <c r="CN15" s="218">
        <f t="shared" si="63"/>
        <v>39303.714998000003</v>
      </c>
      <c r="CO15" s="219">
        <f t="shared" si="64"/>
        <v>4382.3642222770004</v>
      </c>
      <c r="CP15" s="219">
        <f t="shared" si="21"/>
        <v>7860.742999600001</v>
      </c>
      <c r="CQ15" s="220">
        <f t="shared" si="80"/>
        <v>51546.822219877002</v>
      </c>
      <c r="CR15" s="202" t="s">
        <v>18</v>
      </c>
      <c r="CS15" s="218">
        <f t="shared" si="66"/>
        <v>39696.752147980005</v>
      </c>
      <c r="CT15" s="219">
        <f t="shared" si="67"/>
        <v>4426.1878644997705</v>
      </c>
      <c r="CU15" s="219">
        <f t="shared" si="22"/>
        <v>7939.350429596001</v>
      </c>
      <c r="CV15" s="220">
        <f t="shared" si="81"/>
        <v>52062.290442075777</v>
      </c>
      <c r="CX15" s="188" t="s">
        <v>223</v>
      </c>
    </row>
    <row r="16" spans="1:103" s="144" customFormat="1" ht="12.75" customHeight="1" x14ac:dyDescent="0.2">
      <c r="A16" s="204"/>
      <c r="B16" s="202" t="s">
        <v>19</v>
      </c>
      <c r="C16" s="150">
        <v>27350.9</v>
      </c>
      <c r="D16" s="146">
        <v>2940.2217500000002</v>
      </c>
      <c r="E16" s="147">
        <v>5470.18</v>
      </c>
      <c r="F16" s="148">
        <v>35761.301749999999</v>
      </c>
      <c r="G16" s="149"/>
      <c r="H16" s="150">
        <f t="shared" si="0"/>
        <v>27624.409000000003</v>
      </c>
      <c r="I16" s="146">
        <f t="shared" si="23"/>
        <v>2997.2483765000002</v>
      </c>
      <c r="J16" s="147">
        <f t="shared" si="24"/>
        <v>5524.881800000001</v>
      </c>
      <c r="K16" s="172">
        <f t="shared" si="25"/>
        <v>36146.539176500002</v>
      </c>
      <c r="L16" s="149"/>
      <c r="M16" s="150">
        <f t="shared" si="1"/>
        <v>27900.653090000003</v>
      </c>
      <c r="N16" s="146">
        <f t="shared" si="26"/>
        <v>3027.2208602650003</v>
      </c>
      <c r="O16" s="147">
        <f t="shared" si="27"/>
        <v>5580.130618000001</v>
      </c>
      <c r="P16" s="172">
        <f t="shared" si="28"/>
        <v>36508.004568265002</v>
      </c>
      <c r="Q16" s="149"/>
      <c r="R16" s="150">
        <f t="shared" si="2"/>
        <v>28179.659620900005</v>
      </c>
      <c r="S16" s="146">
        <f t="shared" si="29"/>
        <v>3057.4930688676504</v>
      </c>
      <c r="T16" s="147">
        <f t="shared" si="30"/>
        <v>5635.9319241800013</v>
      </c>
      <c r="U16" s="172">
        <f t="shared" si="31"/>
        <v>36873.084613947656</v>
      </c>
      <c r="V16" s="149"/>
      <c r="W16" s="12" t="s">
        <v>19</v>
      </c>
      <c r="X16" s="150">
        <f t="shared" si="32"/>
        <v>28672.803664265757</v>
      </c>
      <c r="Y16" s="147">
        <f t="shared" si="33"/>
        <v>3139.6720012371006</v>
      </c>
      <c r="Z16" s="147">
        <f t="shared" si="34"/>
        <v>5734.5607328531514</v>
      </c>
      <c r="AA16" s="172">
        <f t="shared" si="35"/>
        <v>37547.036398356009</v>
      </c>
      <c r="AB16" s="149"/>
      <c r="AC16" s="12" t="s">
        <v>19</v>
      </c>
      <c r="AD16" s="150">
        <f t="shared" si="3"/>
        <v>28816.167682587082</v>
      </c>
      <c r="AE16" s="147">
        <f t="shared" si="36"/>
        <v>3184.1865289258726</v>
      </c>
      <c r="AF16" s="147">
        <f t="shared" si="37"/>
        <v>5763.2335365174167</v>
      </c>
      <c r="AG16" s="172">
        <f t="shared" si="38"/>
        <v>37763.587748030368</v>
      </c>
      <c r="AH16" s="149"/>
      <c r="AI16" s="12" t="s">
        <v>19</v>
      </c>
      <c r="AJ16" s="218">
        <f t="shared" si="39"/>
        <v>32596.219804789729</v>
      </c>
      <c r="AK16" s="219">
        <f t="shared" si="4"/>
        <v>3601.8822884292649</v>
      </c>
      <c r="AL16" s="219">
        <f t="shared" si="5"/>
        <v>6519.243960957946</v>
      </c>
      <c r="AM16" s="220">
        <f t="shared" si="40"/>
        <v>42717.346054176938</v>
      </c>
      <c r="AN16" s="251"/>
      <c r="AO16" s="202" t="s">
        <v>19</v>
      </c>
      <c r="AP16" s="218">
        <f t="shared" si="69"/>
        <v>33096.219804789725</v>
      </c>
      <c r="AQ16" s="219">
        <f t="shared" si="6"/>
        <v>3657.1322884292649</v>
      </c>
      <c r="AR16" s="219">
        <f t="shared" si="7"/>
        <v>6619.2439609579451</v>
      </c>
      <c r="AS16" s="220">
        <f t="shared" si="41"/>
        <v>43372.596054176938</v>
      </c>
      <c r="AT16" s="202" t="s">
        <v>19</v>
      </c>
      <c r="AU16" s="218">
        <f t="shared" si="42"/>
        <v>33427.182002837624</v>
      </c>
      <c r="AV16" s="219">
        <f t="shared" si="8"/>
        <v>3693.7036113135573</v>
      </c>
      <c r="AW16" s="219">
        <f t="shared" si="9"/>
        <v>6685.4364005675252</v>
      </c>
      <c r="AX16" s="220">
        <f t="shared" si="43"/>
        <v>43806.322014718702</v>
      </c>
      <c r="AY16" s="202" t="s">
        <v>19</v>
      </c>
      <c r="AZ16" s="218">
        <v>34930</v>
      </c>
      <c r="BA16" s="219">
        <f t="shared" si="10"/>
        <v>3859.7649999999999</v>
      </c>
      <c r="BB16" s="219">
        <f t="shared" si="11"/>
        <v>6986</v>
      </c>
      <c r="BC16" s="220">
        <f t="shared" si="44"/>
        <v>45775.764999999999</v>
      </c>
      <c r="BD16" s="202" t="s">
        <v>19</v>
      </c>
      <c r="BE16" s="218">
        <v>35628</v>
      </c>
      <c r="BF16" s="219">
        <f t="shared" si="12"/>
        <v>3936.8940000000002</v>
      </c>
      <c r="BG16" s="219">
        <f t="shared" si="13"/>
        <v>7125.6</v>
      </c>
      <c r="BH16" s="220">
        <f t="shared" si="46"/>
        <v>46690.493999999999</v>
      </c>
      <c r="BI16" s="202" t="s">
        <v>19</v>
      </c>
      <c r="BJ16" s="218">
        <f t="shared" si="47"/>
        <v>36378</v>
      </c>
      <c r="BK16" s="219">
        <f t="shared" si="14"/>
        <v>4019.7690000000002</v>
      </c>
      <c r="BL16" s="219">
        <f t="shared" si="15"/>
        <v>7275.6</v>
      </c>
      <c r="BM16" s="220">
        <f>SUM(BJ16:BL16)</f>
        <v>47673.368999999999</v>
      </c>
      <c r="BN16" s="202" t="s">
        <v>19</v>
      </c>
      <c r="BO16" s="218">
        <f t="shared" si="48"/>
        <v>37503</v>
      </c>
      <c r="BP16" s="219">
        <f t="shared" si="49"/>
        <v>4144.0815000000002</v>
      </c>
      <c r="BQ16" s="219">
        <f t="shared" si="16"/>
        <v>7500.6</v>
      </c>
      <c r="BR16" s="220">
        <f t="shared" si="76"/>
        <v>49147.681499999999</v>
      </c>
      <c r="BS16" s="202" t="s">
        <v>19</v>
      </c>
      <c r="BT16" s="218">
        <f t="shared" si="51"/>
        <v>37878.03</v>
      </c>
      <c r="BU16" s="219">
        <f t="shared" si="52"/>
        <v>4185.5223150000002</v>
      </c>
      <c r="BV16" s="219">
        <f t="shared" si="17"/>
        <v>7575.6059999999998</v>
      </c>
      <c r="BW16" s="220">
        <f t="shared" si="77"/>
        <v>49639.158315000001</v>
      </c>
      <c r="BX16" s="202" t="s">
        <v>19</v>
      </c>
      <c r="BY16" s="218">
        <f t="shared" si="54"/>
        <v>38378.03</v>
      </c>
      <c r="BZ16" s="219">
        <f t="shared" si="55"/>
        <v>4279.150345</v>
      </c>
      <c r="CA16" s="219">
        <f t="shared" si="18"/>
        <v>7675.6059999999998</v>
      </c>
      <c r="CB16" s="220">
        <f t="shared" si="56"/>
        <v>50332.786345</v>
      </c>
      <c r="CC16" s="202" t="s">
        <v>19</v>
      </c>
      <c r="CD16" s="218">
        <f t="shared" si="57"/>
        <v>39378.03</v>
      </c>
      <c r="CE16" s="219">
        <f t="shared" si="58"/>
        <v>4390.650345</v>
      </c>
      <c r="CF16" s="219">
        <f t="shared" si="19"/>
        <v>7875.6059999999998</v>
      </c>
      <c r="CG16" s="220">
        <f t="shared" si="78"/>
        <v>51644.286345</v>
      </c>
      <c r="CH16" s="202" t="s">
        <v>19</v>
      </c>
      <c r="CI16" s="218">
        <f t="shared" si="60"/>
        <v>39771.810299999997</v>
      </c>
      <c r="CJ16" s="219">
        <f t="shared" si="61"/>
        <v>4434.55684845</v>
      </c>
      <c r="CK16" s="219">
        <f t="shared" si="20"/>
        <v>7954.3620599999995</v>
      </c>
      <c r="CL16" s="220">
        <f t="shared" si="79"/>
        <v>52160.729208449993</v>
      </c>
      <c r="CM16" s="202" t="s">
        <v>19</v>
      </c>
      <c r="CN16" s="218">
        <f t="shared" si="63"/>
        <v>40271.810299999997</v>
      </c>
      <c r="CO16" s="219">
        <f t="shared" si="64"/>
        <v>4490.30684845</v>
      </c>
      <c r="CP16" s="219">
        <f t="shared" si="21"/>
        <v>8054.3620599999995</v>
      </c>
      <c r="CQ16" s="220">
        <f t="shared" si="80"/>
        <v>52816.479208449993</v>
      </c>
      <c r="CR16" s="202" t="s">
        <v>19</v>
      </c>
      <c r="CS16" s="218">
        <f t="shared" si="66"/>
        <v>40674.528402999997</v>
      </c>
      <c r="CT16" s="219">
        <f t="shared" si="67"/>
        <v>4535.2099169345001</v>
      </c>
      <c r="CU16" s="219">
        <f t="shared" si="22"/>
        <v>8134.9056805999999</v>
      </c>
      <c r="CV16" s="220">
        <f t="shared" si="81"/>
        <v>53344.644000534499</v>
      </c>
      <c r="CX16" s="195"/>
    </row>
    <row r="17" spans="1:102" s="144" customFormat="1" ht="12.75" customHeight="1" x14ac:dyDescent="0.2">
      <c r="A17" s="204"/>
      <c r="B17" s="202" t="s">
        <v>20</v>
      </c>
      <c r="C17" s="150">
        <v>28141.73</v>
      </c>
      <c r="D17" s="146">
        <v>3025.2359750000001</v>
      </c>
      <c r="E17" s="147">
        <v>5628.3460000000005</v>
      </c>
      <c r="F17" s="148">
        <v>36795.311974999997</v>
      </c>
      <c r="G17" s="149"/>
      <c r="H17" s="150">
        <f t="shared" si="0"/>
        <v>28423.147300000001</v>
      </c>
      <c r="I17" s="146">
        <f t="shared" si="23"/>
        <v>3083.9114820499999</v>
      </c>
      <c r="J17" s="147">
        <f t="shared" si="24"/>
        <v>5684.6294600000001</v>
      </c>
      <c r="K17" s="172">
        <f t="shared" si="25"/>
        <v>37191.688242050004</v>
      </c>
      <c r="L17" s="149"/>
      <c r="M17" s="150">
        <f t="shared" si="1"/>
        <v>28707.378773</v>
      </c>
      <c r="N17" s="146">
        <f t="shared" si="26"/>
        <v>3114.7505968705</v>
      </c>
      <c r="O17" s="147">
        <f t="shared" si="27"/>
        <v>5741.4757546000001</v>
      </c>
      <c r="P17" s="172">
        <f t="shared" si="28"/>
        <v>37563.605124470501</v>
      </c>
      <c r="Q17" s="149"/>
      <c r="R17" s="150">
        <f t="shared" si="2"/>
        <v>28994.452560730002</v>
      </c>
      <c r="S17" s="146">
        <f t="shared" si="29"/>
        <v>3145.8981028392054</v>
      </c>
      <c r="T17" s="147">
        <f t="shared" si="30"/>
        <v>5798.8905121460011</v>
      </c>
      <c r="U17" s="172">
        <f t="shared" si="31"/>
        <v>37939.241175715208</v>
      </c>
      <c r="V17" s="149"/>
      <c r="W17" s="12" t="s">
        <v>20</v>
      </c>
      <c r="X17" s="150">
        <f t="shared" si="32"/>
        <v>29501.855480542778</v>
      </c>
      <c r="Y17" s="147">
        <f t="shared" si="33"/>
        <v>3230.453175119434</v>
      </c>
      <c r="Z17" s="147">
        <f t="shared" si="34"/>
        <v>5900.3710961085562</v>
      </c>
      <c r="AA17" s="172">
        <f t="shared" si="35"/>
        <v>38632.679751770767</v>
      </c>
      <c r="AB17" s="149"/>
      <c r="AC17" s="12" t="s">
        <v>20</v>
      </c>
      <c r="AD17" s="150">
        <f t="shared" si="3"/>
        <v>29649.364757945488</v>
      </c>
      <c r="AE17" s="147">
        <f t="shared" si="36"/>
        <v>3276.2548057529766</v>
      </c>
      <c r="AF17" s="147">
        <f t="shared" si="37"/>
        <v>5929.8729515890982</v>
      </c>
      <c r="AG17" s="172">
        <f t="shared" si="38"/>
        <v>38855.492515287558</v>
      </c>
      <c r="AH17" s="149"/>
      <c r="AI17" s="12" t="s">
        <v>20</v>
      </c>
      <c r="AJ17" s="218">
        <f t="shared" si="39"/>
        <v>33351.507149070007</v>
      </c>
      <c r="AK17" s="219">
        <f t="shared" si="4"/>
        <v>3685.3415399722358</v>
      </c>
      <c r="AL17" s="219">
        <f t="shared" si="5"/>
        <v>6670.3014298140015</v>
      </c>
      <c r="AM17" s="220">
        <f t="shared" si="40"/>
        <v>43707.150118856247</v>
      </c>
      <c r="AN17" s="251"/>
      <c r="AO17" s="202" t="s">
        <v>20</v>
      </c>
      <c r="AP17" s="218">
        <f t="shared" si="69"/>
        <v>33851.507149070007</v>
      </c>
      <c r="AQ17" s="219">
        <f t="shared" si="6"/>
        <v>3740.5915399722358</v>
      </c>
      <c r="AR17" s="219">
        <f t="shared" si="7"/>
        <v>6770.3014298140015</v>
      </c>
      <c r="AS17" s="220">
        <f t="shared" si="41"/>
        <v>44362.400118856247</v>
      </c>
      <c r="AT17" s="202" t="s">
        <v>20</v>
      </c>
      <c r="AU17" s="218">
        <f t="shared" si="42"/>
        <v>34190.022220560706</v>
      </c>
      <c r="AV17" s="219">
        <f t="shared" si="8"/>
        <v>3777.997455371958</v>
      </c>
      <c r="AW17" s="219">
        <f t="shared" si="9"/>
        <v>6838.0044441121418</v>
      </c>
      <c r="AX17" s="220">
        <f t="shared" si="43"/>
        <v>44806.024120044807</v>
      </c>
      <c r="AY17" s="202" t="s">
        <v>20</v>
      </c>
      <c r="AZ17" s="218">
        <v>35716</v>
      </c>
      <c r="BA17" s="219">
        <f t="shared" si="10"/>
        <v>3946.6179999999999</v>
      </c>
      <c r="BB17" s="219">
        <f t="shared" si="11"/>
        <v>7143.2000000000007</v>
      </c>
      <c r="BC17" s="220">
        <f t="shared" si="44"/>
        <v>46805.817999999999</v>
      </c>
      <c r="BD17" s="202" t="s">
        <v>20</v>
      </c>
      <c r="BE17" s="218">
        <f t="shared" si="45"/>
        <v>36430.32</v>
      </c>
      <c r="BF17" s="219">
        <f t="shared" si="12"/>
        <v>4025.5503600000002</v>
      </c>
      <c r="BG17" s="219">
        <f t="shared" si="13"/>
        <v>7286.0640000000003</v>
      </c>
      <c r="BH17" s="220">
        <f t="shared" si="46"/>
        <v>47741.934359999999</v>
      </c>
      <c r="BI17" s="202" t="s">
        <v>20</v>
      </c>
      <c r="BJ17" s="218">
        <f t="shared" si="47"/>
        <v>37180.32</v>
      </c>
      <c r="BK17" s="219">
        <f t="shared" si="14"/>
        <v>4108.4253600000002</v>
      </c>
      <c r="BL17" s="219">
        <f t="shared" si="15"/>
        <v>7436.0640000000003</v>
      </c>
      <c r="BM17" s="220">
        <f>SUM(BJ17:BL17)</f>
        <v>48724.809359999999</v>
      </c>
      <c r="BN17" s="202" t="s">
        <v>20</v>
      </c>
      <c r="BO17" s="218">
        <f t="shared" si="48"/>
        <v>38305.32</v>
      </c>
      <c r="BP17" s="219">
        <f t="shared" si="49"/>
        <v>4232.7378600000002</v>
      </c>
      <c r="BQ17" s="219">
        <f t="shared" si="16"/>
        <v>7661.0640000000003</v>
      </c>
      <c r="BR17" s="220">
        <f t="shared" si="76"/>
        <v>50199.121859999999</v>
      </c>
      <c r="BS17" s="202" t="s">
        <v>20</v>
      </c>
      <c r="BT17" s="218">
        <f t="shared" si="51"/>
        <v>38688.373200000002</v>
      </c>
      <c r="BU17" s="219">
        <f t="shared" si="52"/>
        <v>4275.0652386000002</v>
      </c>
      <c r="BV17" s="219">
        <f t="shared" si="17"/>
        <v>7737.6746400000011</v>
      </c>
      <c r="BW17" s="220">
        <f t="shared" si="77"/>
        <v>50701.113078599999</v>
      </c>
      <c r="BX17" s="202" t="s">
        <v>20</v>
      </c>
      <c r="BY17" s="218">
        <f>BT17+500</f>
        <v>39188.373200000002</v>
      </c>
      <c r="BZ17" s="219">
        <f t="shared" si="55"/>
        <v>4369.5036118000007</v>
      </c>
      <c r="CA17" s="219">
        <f t="shared" si="18"/>
        <v>7837.6746400000011</v>
      </c>
      <c r="CB17" s="220">
        <f t="shared" si="56"/>
        <v>51395.551451799998</v>
      </c>
      <c r="CC17" s="202" t="s">
        <v>20</v>
      </c>
      <c r="CD17" s="218">
        <f t="shared" si="57"/>
        <v>40188.373200000002</v>
      </c>
      <c r="CE17" s="219">
        <f t="shared" si="58"/>
        <v>4481.0036118000007</v>
      </c>
      <c r="CF17" s="219">
        <f t="shared" si="19"/>
        <v>8037.6746400000011</v>
      </c>
      <c r="CG17" s="220">
        <f t="shared" si="78"/>
        <v>52707.051451799998</v>
      </c>
      <c r="CH17" s="202" t="s">
        <v>20</v>
      </c>
      <c r="CI17" s="218">
        <f t="shared" si="60"/>
        <v>40590.256932000004</v>
      </c>
      <c r="CJ17" s="219">
        <f t="shared" si="61"/>
        <v>4525.8136479180002</v>
      </c>
      <c r="CK17" s="219">
        <f t="shared" si="20"/>
        <v>8118.0513864000013</v>
      </c>
      <c r="CL17" s="220">
        <f t="shared" si="79"/>
        <v>53234.121966318009</v>
      </c>
      <c r="CM17" s="202" t="s">
        <v>20</v>
      </c>
      <c r="CN17" s="218">
        <f t="shared" si="63"/>
        <v>41090.256932000004</v>
      </c>
      <c r="CO17" s="219">
        <f t="shared" si="64"/>
        <v>4581.5636479180002</v>
      </c>
      <c r="CP17" s="219">
        <f t="shared" si="21"/>
        <v>8218.0513864000004</v>
      </c>
      <c r="CQ17" s="220">
        <f t="shared" si="80"/>
        <v>53889.871966318009</v>
      </c>
      <c r="CR17" s="202" t="s">
        <v>20</v>
      </c>
      <c r="CS17" s="218">
        <f t="shared" si="66"/>
        <v>41501.159501320006</v>
      </c>
      <c r="CT17" s="219">
        <f t="shared" si="67"/>
        <v>4627.3792843971805</v>
      </c>
      <c r="CU17" s="219">
        <f t="shared" si="22"/>
        <v>8300.2319002640015</v>
      </c>
      <c r="CV17" s="220">
        <f t="shared" si="81"/>
        <v>54428.770685981188</v>
      </c>
      <c r="CX17" s="196" t="s">
        <v>17</v>
      </c>
    </row>
    <row r="18" spans="1:102" s="144" customFormat="1" ht="12.75" customHeight="1" x14ac:dyDescent="0.2">
      <c r="A18" s="204"/>
      <c r="B18" s="202" t="s">
        <v>21</v>
      </c>
      <c r="C18" s="150">
        <v>28955.79</v>
      </c>
      <c r="D18" s="146">
        <v>3112.747425</v>
      </c>
      <c r="E18" s="147">
        <v>5791.1580000000004</v>
      </c>
      <c r="F18" s="148">
        <v>37859.695425000005</v>
      </c>
      <c r="G18" s="149"/>
      <c r="H18" s="150">
        <f t="shared" si="0"/>
        <v>29245.347900000001</v>
      </c>
      <c r="I18" s="146">
        <f t="shared" si="23"/>
        <v>3173.1202471500001</v>
      </c>
      <c r="J18" s="147">
        <f t="shared" si="24"/>
        <v>5849.0695800000003</v>
      </c>
      <c r="K18" s="172">
        <f t="shared" si="25"/>
        <v>38267.537727150004</v>
      </c>
      <c r="L18" s="149"/>
      <c r="M18" s="150">
        <f t="shared" si="1"/>
        <v>29537.801379</v>
      </c>
      <c r="N18" s="146">
        <f t="shared" si="26"/>
        <v>3204.8514496215003</v>
      </c>
      <c r="O18" s="147">
        <f t="shared" si="27"/>
        <v>5907.5602758000005</v>
      </c>
      <c r="P18" s="172">
        <f t="shared" si="28"/>
        <v>38650.213104421498</v>
      </c>
      <c r="Q18" s="149"/>
      <c r="R18" s="150">
        <f t="shared" si="2"/>
        <v>29833.17939279</v>
      </c>
      <c r="S18" s="146">
        <f t="shared" si="29"/>
        <v>3236.8999641177152</v>
      </c>
      <c r="T18" s="147">
        <f t="shared" si="30"/>
        <v>5966.6358785580005</v>
      </c>
      <c r="U18" s="172">
        <f t="shared" si="31"/>
        <v>39036.715235465716</v>
      </c>
      <c r="V18" s="149"/>
      <c r="W18" s="12" t="s">
        <v>21</v>
      </c>
      <c r="X18" s="150">
        <f t="shared" si="32"/>
        <v>30355.260032163827</v>
      </c>
      <c r="Y18" s="147">
        <f t="shared" si="33"/>
        <v>3323.9009735219392</v>
      </c>
      <c r="Z18" s="147">
        <f t="shared" si="34"/>
        <v>6071.0520064327657</v>
      </c>
      <c r="AA18" s="172">
        <f t="shared" si="35"/>
        <v>39750.213012118533</v>
      </c>
      <c r="AB18" s="149"/>
      <c r="AC18" s="12" t="s">
        <v>21</v>
      </c>
      <c r="AD18" s="150">
        <f t="shared" si="3"/>
        <v>30507.036332324642</v>
      </c>
      <c r="AE18" s="147">
        <f t="shared" si="36"/>
        <v>3371.0275147218731</v>
      </c>
      <c r="AF18" s="147">
        <f t="shared" si="37"/>
        <v>6101.4072664649284</v>
      </c>
      <c r="AG18" s="172">
        <f t="shared" si="38"/>
        <v>39979.471113511441</v>
      </c>
      <c r="AH18" s="149"/>
      <c r="AI18" s="12" t="s">
        <v>21</v>
      </c>
      <c r="AJ18" s="218">
        <f t="shared" si="39"/>
        <v>33966.618115155004</v>
      </c>
      <c r="AK18" s="219">
        <f t="shared" si="4"/>
        <v>3753.3113017246278</v>
      </c>
      <c r="AL18" s="219">
        <f t="shared" si="5"/>
        <v>6793.3236230310013</v>
      </c>
      <c r="AM18" s="220">
        <f t="shared" si="40"/>
        <v>44513.253039910633</v>
      </c>
      <c r="AN18" s="251"/>
      <c r="AO18" s="202" t="s">
        <v>21</v>
      </c>
      <c r="AP18" s="218">
        <f t="shared" si="69"/>
        <v>34466.618115155004</v>
      </c>
      <c r="AQ18" s="219">
        <f t="shared" si="6"/>
        <v>3808.5613017246278</v>
      </c>
      <c r="AR18" s="219">
        <f t="shared" si="7"/>
        <v>6893.3236230310013</v>
      </c>
      <c r="AS18" s="220">
        <f t="shared" si="41"/>
        <v>45168.503039910633</v>
      </c>
      <c r="AT18" s="202" t="s">
        <v>21</v>
      </c>
      <c r="AU18" s="218">
        <f t="shared" si="42"/>
        <v>34811.284296306556</v>
      </c>
      <c r="AV18" s="219">
        <f t="shared" si="8"/>
        <v>3846.6469147418743</v>
      </c>
      <c r="AW18" s="219">
        <f t="shared" si="9"/>
        <v>6962.2568592613115</v>
      </c>
      <c r="AX18" s="220">
        <f t="shared" si="43"/>
        <v>45620.188070309741</v>
      </c>
      <c r="AY18" s="202" t="s">
        <v>21</v>
      </c>
      <c r="AZ18" s="218">
        <v>36356</v>
      </c>
      <c r="BA18" s="219">
        <f t="shared" si="10"/>
        <v>4017.3380000000002</v>
      </c>
      <c r="BB18" s="219">
        <f t="shared" si="11"/>
        <v>7271.2000000000007</v>
      </c>
      <c r="BC18" s="220">
        <f t="shared" si="44"/>
        <v>47644.538</v>
      </c>
      <c r="BD18" s="202" t="s">
        <v>21</v>
      </c>
      <c r="BE18" s="218">
        <f t="shared" si="45"/>
        <v>37083.120000000003</v>
      </c>
      <c r="BF18" s="219">
        <f t="shared" si="12"/>
        <v>4097.6847600000001</v>
      </c>
      <c r="BG18" s="219">
        <f t="shared" si="13"/>
        <v>7416.6240000000007</v>
      </c>
      <c r="BH18" s="220">
        <f t="shared" si="46"/>
        <v>48597.428760000003</v>
      </c>
      <c r="BI18" s="202" t="s">
        <v>21</v>
      </c>
      <c r="BJ18" s="218">
        <f t="shared" si="47"/>
        <v>37833.120000000003</v>
      </c>
      <c r="BK18" s="219">
        <f t="shared" si="14"/>
        <v>4180.5597600000001</v>
      </c>
      <c r="BL18" s="219">
        <f t="shared" si="15"/>
        <v>7566.6240000000007</v>
      </c>
      <c r="BM18" s="220">
        <f>SUM(BJ18:BL18)</f>
        <v>49580.303760000003</v>
      </c>
      <c r="BN18" s="202" t="s">
        <v>21</v>
      </c>
      <c r="BO18" s="218">
        <f t="shared" si="48"/>
        <v>38958.120000000003</v>
      </c>
      <c r="BP18" s="219">
        <f t="shared" si="49"/>
        <v>4304.8722600000001</v>
      </c>
      <c r="BQ18" s="219">
        <f t="shared" si="16"/>
        <v>7791.6240000000007</v>
      </c>
      <c r="BR18" s="220">
        <f t="shared" si="76"/>
        <v>51054.616260000003</v>
      </c>
      <c r="BS18" s="202" t="s">
        <v>21</v>
      </c>
      <c r="BT18" s="218">
        <f t="shared" si="51"/>
        <v>39347.701200000003</v>
      </c>
      <c r="BU18" s="219">
        <f t="shared" si="52"/>
        <v>4347.9209826000006</v>
      </c>
      <c r="BV18" s="219">
        <f t="shared" si="17"/>
        <v>7869.5402400000012</v>
      </c>
      <c r="BW18" s="220">
        <f t="shared" si="77"/>
        <v>51565.162422600006</v>
      </c>
      <c r="BX18" s="202" t="s">
        <v>21</v>
      </c>
      <c r="BY18" s="218">
        <f t="shared" si="54"/>
        <v>39847.701200000003</v>
      </c>
      <c r="BZ18" s="219">
        <f t="shared" si="55"/>
        <v>4443.0186838000009</v>
      </c>
      <c r="CA18" s="219">
        <f t="shared" si="18"/>
        <v>7969.5402400000012</v>
      </c>
      <c r="CB18" s="220">
        <f t="shared" si="56"/>
        <v>52260.260123800006</v>
      </c>
      <c r="CC18" s="202" t="s">
        <v>21</v>
      </c>
      <c r="CD18" s="218">
        <f t="shared" si="57"/>
        <v>40847.701200000003</v>
      </c>
      <c r="CE18" s="219">
        <f t="shared" si="58"/>
        <v>4554.5186838000009</v>
      </c>
      <c r="CF18" s="219">
        <f t="shared" si="19"/>
        <v>8169.5402400000012</v>
      </c>
      <c r="CG18" s="220">
        <f t="shared" si="78"/>
        <v>53571.760123800006</v>
      </c>
      <c r="CH18" s="202" t="s">
        <v>21</v>
      </c>
      <c r="CI18" s="218">
        <f t="shared" si="60"/>
        <v>41256.178212000006</v>
      </c>
      <c r="CJ18" s="219">
        <f t="shared" si="61"/>
        <v>4600.0638706380005</v>
      </c>
      <c r="CK18" s="219">
        <f t="shared" si="20"/>
        <v>8251.2356424000009</v>
      </c>
      <c r="CL18" s="220">
        <f t="shared" si="79"/>
        <v>54107.477725038007</v>
      </c>
      <c r="CM18" s="202" t="s">
        <v>21</v>
      </c>
      <c r="CN18" s="218">
        <f t="shared" si="63"/>
        <v>41756.178212000006</v>
      </c>
      <c r="CO18" s="219">
        <f t="shared" si="64"/>
        <v>4655.8138706380005</v>
      </c>
      <c r="CP18" s="219">
        <f t="shared" si="21"/>
        <v>8351.2356424000009</v>
      </c>
      <c r="CQ18" s="220">
        <f t="shared" si="80"/>
        <v>54763.227725038007</v>
      </c>
      <c r="CR18" s="202" t="s">
        <v>21</v>
      </c>
      <c r="CS18" s="218">
        <f t="shared" si="66"/>
        <v>42173.739994120006</v>
      </c>
      <c r="CT18" s="219">
        <f t="shared" si="67"/>
        <v>4702.3720093443808</v>
      </c>
      <c r="CU18" s="219">
        <f t="shared" si="22"/>
        <v>8434.7479988240011</v>
      </c>
      <c r="CV18" s="220">
        <f t="shared" si="81"/>
        <v>55310.860002288384</v>
      </c>
      <c r="CX18" s="195"/>
    </row>
    <row r="19" spans="1:102" s="144" customFormat="1" ht="12.75" customHeight="1" x14ac:dyDescent="0.2">
      <c r="A19" s="204"/>
      <c r="B19" s="202" t="s">
        <v>22</v>
      </c>
      <c r="C19" s="150">
        <v>29794.09</v>
      </c>
      <c r="D19" s="146">
        <v>3202.8646749999998</v>
      </c>
      <c r="E19" s="147">
        <v>5958.8180000000002</v>
      </c>
      <c r="F19" s="148">
        <v>38955.772675</v>
      </c>
      <c r="G19" s="149"/>
      <c r="H19" s="150">
        <f t="shared" si="0"/>
        <v>30092.030900000002</v>
      </c>
      <c r="I19" s="146">
        <f t="shared" si="23"/>
        <v>3264.9853526500001</v>
      </c>
      <c r="J19" s="147">
        <f t="shared" si="24"/>
        <v>6018.4061800000009</v>
      </c>
      <c r="K19" s="172">
        <f t="shared" si="25"/>
        <v>39375.422432649997</v>
      </c>
      <c r="L19" s="149"/>
      <c r="M19" s="150">
        <f t="shared" si="1"/>
        <v>30392.951209000003</v>
      </c>
      <c r="N19" s="146">
        <f t="shared" si="26"/>
        <v>3297.6352061765001</v>
      </c>
      <c r="O19" s="147">
        <f t="shared" si="27"/>
        <v>6078.5902418000005</v>
      </c>
      <c r="P19" s="172">
        <f t="shared" si="28"/>
        <v>39769.176656976502</v>
      </c>
      <c r="Q19" s="149"/>
      <c r="R19" s="150">
        <f>M19*1</f>
        <v>30392.951209000003</v>
      </c>
      <c r="S19" s="146">
        <f t="shared" si="29"/>
        <v>3297.6352061765001</v>
      </c>
      <c r="T19" s="147">
        <f t="shared" si="30"/>
        <v>6078.5902418000005</v>
      </c>
      <c r="U19" s="172">
        <f t="shared" si="31"/>
        <v>39769.176656976502</v>
      </c>
      <c r="V19" s="149"/>
      <c r="W19" s="12" t="s">
        <v>22</v>
      </c>
      <c r="X19" s="150">
        <f t="shared" si="32"/>
        <v>30924.827855157506</v>
      </c>
      <c r="Y19" s="147">
        <f t="shared" si="33"/>
        <v>3386.268650139747</v>
      </c>
      <c r="Z19" s="147">
        <f t="shared" si="34"/>
        <v>6184.9655710315019</v>
      </c>
      <c r="AA19" s="172">
        <f t="shared" si="35"/>
        <v>40496.062076328759</v>
      </c>
      <c r="AB19" s="149"/>
      <c r="AC19" s="12" t="s">
        <v>22</v>
      </c>
      <c r="AD19" s="150">
        <f t="shared" si="3"/>
        <v>31079.45199443329</v>
      </c>
      <c r="AE19" s="147">
        <f t="shared" si="36"/>
        <v>3434.2794453848787</v>
      </c>
      <c r="AF19" s="147">
        <f t="shared" si="37"/>
        <v>6215.8903988866587</v>
      </c>
      <c r="AG19" s="172">
        <f t="shared" si="38"/>
        <v>40729.621838704828</v>
      </c>
      <c r="AH19" s="149"/>
      <c r="AI19" s="12" t="s">
        <v>22</v>
      </c>
      <c r="AJ19" s="218">
        <f t="shared" si="39"/>
        <v>34930.044929504998</v>
      </c>
      <c r="AK19" s="219">
        <f t="shared" si="4"/>
        <v>3859.7699647103022</v>
      </c>
      <c r="AL19" s="219">
        <f t="shared" si="5"/>
        <v>6986.0089859010004</v>
      </c>
      <c r="AM19" s="220">
        <f t="shared" si="40"/>
        <v>45775.823880116295</v>
      </c>
      <c r="AN19" s="251"/>
      <c r="AO19" s="202" t="s">
        <v>22</v>
      </c>
      <c r="AP19" s="218">
        <f t="shared" si="69"/>
        <v>35430.044929504998</v>
      </c>
      <c r="AQ19" s="219">
        <f t="shared" si="6"/>
        <v>3915.0199647103022</v>
      </c>
      <c r="AR19" s="219">
        <f t="shared" si="7"/>
        <v>7086.0089859010004</v>
      </c>
      <c r="AS19" s="220">
        <f t="shared" si="41"/>
        <v>46431.073880116295</v>
      </c>
      <c r="AT19" s="202" t="s">
        <v>22</v>
      </c>
      <c r="AU19" s="218">
        <f t="shared" si="42"/>
        <v>35784.345378800048</v>
      </c>
      <c r="AV19" s="219">
        <f t="shared" si="8"/>
        <v>3954.1701643574052</v>
      </c>
      <c r="AW19" s="219">
        <f t="shared" si="9"/>
        <v>7156.8690757600098</v>
      </c>
      <c r="AX19" s="220">
        <f t="shared" si="43"/>
        <v>46895.384618917466</v>
      </c>
      <c r="AY19" s="202" t="s">
        <v>22</v>
      </c>
      <c r="AZ19" s="218">
        <v>37358</v>
      </c>
      <c r="BA19" s="219">
        <f t="shared" si="10"/>
        <v>4128.0590000000002</v>
      </c>
      <c r="BB19" s="219">
        <f t="shared" si="11"/>
        <v>7471.6</v>
      </c>
      <c r="BC19" s="220">
        <f t="shared" si="44"/>
        <v>48957.659</v>
      </c>
      <c r="BD19" s="202" t="s">
        <v>22</v>
      </c>
      <c r="BE19" s="218">
        <f t="shared" si="45"/>
        <v>38105.160000000003</v>
      </c>
      <c r="BF19" s="219">
        <f t="shared" si="12"/>
        <v>4210.6201800000008</v>
      </c>
      <c r="BG19" s="219">
        <f t="shared" si="13"/>
        <v>7621.0320000000011</v>
      </c>
      <c r="BH19" s="220">
        <f t="shared" si="46"/>
        <v>49936.812180000001</v>
      </c>
      <c r="BI19" s="202" t="s">
        <v>22</v>
      </c>
      <c r="BJ19" s="218">
        <f t="shared" si="47"/>
        <v>38855.160000000003</v>
      </c>
      <c r="BK19" s="219">
        <f t="shared" si="14"/>
        <v>4293.4951800000008</v>
      </c>
      <c r="BL19" s="219">
        <f t="shared" si="15"/>
        <v>7771.0320000000011</v>
      </c>
      <c r="BM19" s="220">
        <f>SUM(BJ19:BL19)</f>
        <v>50919.687180000001</v>
      </c>
      <c r="BN19" s="202" t="s">
        <v>22</v>
      </c>
      <c r="BO19" s="218">
        <f t="shared" si="48"/>
        <v>39980.160000000003</v>
      </c>
      <c r="BP19" s="219">
        <f t="shared" si="49"/>
        <v>4417.8076800000008</v>
      </c>
      <c r="BQ19" s="219">
        <f t="shared" si="16"/>
        <v>7996.0320000000011</v>
      </c>
      <c r="BR19" s="220">
        <f>SUM(BO19:BQ19)-1</f>
        <v>52392.999680000001</v>
      </c>
      <c r="BS19" s="202" t="s">
        <v>22</v>
      </c>
      <c r="BT19" s="218">
        <f t="shared" si="51"/>
        <v>40379.961600000002</v>
      </c>
      <c r="BU19" s="219">
        <f t="shared" si="52"/>
        <v>4461.9857568000007</v>
      </c>
      <c r="BV19" s="219">
        <f t="shared" si="17"/>
        <v>8075.9923200000012</v>
      </c>
      <c r="BW19" s="220">
        <f>SUM(BT19:BV19)-1</f>
        <v>52916.939676800001</v>
      </c>
      <c r="BX19" s="202" t="s">
        <v>22</v>
      </c>
      <c r="BY19" s="218">
        <f t="shared" si="54"/>
        <v>40879.961600000002</v>
      </c>
      <c r="BZ19" s="219">
        <f t="shared" si="55"/>
        <v>4558.1157184000003</v>
      </c>
      <c r="CA19" s="219">
        <f t="shared" si="18"/>
        <v>8175.9923200000012</v>
      </c>
      <c r="CB19" s="220">
        <f>SUM(BY19:CA19)-1</f>
        <v>53613.069638400004</v>
      </c>
      <c r="CC19" s="202" t="s">
        <v>22</v>
      </c>
      <c r="CD19" s="218">
        <f t="shared" si="57"/>
        <v>41879.961600000002</v>
      </c>
      <c r="CE19" s="219">
        <f t="shared" si="58"/>
        <v>4669.6157184000003</v>
      </c>
      <c r="CF19" s="219">
        <f t="shared" si="19"/>
        <v>8375.9923200000012</v>
      </c>
      <c r="CG19" s="220">
        <f>SUM(CD19:CF19)-1</f>
        <v>54924.569638400004</v>
      </c>
      <c r="CH19" s="202" t="s">
        <v>22</v>
      </c>
      <c r="CI19" s="218">
        <f t="shared" si="60"/>
        <v>42298.761216000006</v>
      </c>
      <c r="CJ19" s="219">
        <f t="shared" si="61"/>
        <v>4716.3118755840005</v>
      </c>
      <c r="CK19" s="219">
        <f t="shared" si="20"/>
        <v>8459.7522432000023</v>
      </c>
      <c r="CL19" s="220">
        <f>SUM(CI19:CK19)-1</f>
        <v>55473.825334784015</v>
      </c>
      <c r="CM19" s="202" t="s">
        <v>22</v>
      </c>
      <c r="CN19" s="218">
        <f t="shared" si="63"/>
        <v>42798.761216000006</v>
      </c>
      <c r="CO19" s="219">
        <f t="shared" si="64"/>
        <v>4772.0618755840005</v>
      </c>
      <c r="CP19" s="219">
        <f t="shared" si="21"/>
        <v>8559.7522432000023</v>
      </c>
      <c r="CQ19" s="220">
        <f>SUM(CN19:CP19)-1</f>
        <v>56129.575334784015</v>
      </c>
      <c r="CR19" s="202" t="s">
        <v>22</v>
      </c>
      <c r="CS19" s="218">
        <f t="shared" si="66"/>
        <v>43226.748828160009</v>
      </c>
      <c r="CT19" s="219">
        <f t="shared" si="67"/>
        <v>4819.7824943398409</v>
      </c>
      <c r="CU19" s="219">
        <f t="shared" si="22"/>
        <v>8645.3497656320014</v>
      </c>
      <c r="CV19" s="220">
        <f>SUM(CS19:CU19)-1</f>
        <v>56690.881088131857</v>
      </c>
      <c r="CX19" s="195"/>
    </row>
    <row r="20" spans="1:102" s="144" customFormat="1" ht="12.75" customHeight="1" x14ac:dyDescent="0.2">
      <c r="A20" s="204"/>
      <c r="B20" s="202" t="s">
        <v>23</v>
      </c>
      <c r="C20" s="150">
        <v>30635.420000000002</v>
      </c>
      <c r="D20" s="146">
        <v>3293.3076500000002</v>
      </c>
      <c r="E20" s="147">
        <v>6127.0840000000007</v>
      </c>
      <c r="F20" s="148">
        <v>40055.811650000003</v>
      </c>
      <c r="G20" s="149"/>
      <c r="H20" s="150">
        <f t="shared" si="0"/>
        <v>30941.774200000003</v>
      </c>
      <c r="I20" s="146">
        <f t="shared" si="23"/>
        <v>3357.1825007000002</v>
      </c>
      <c r="J20" s="147">
        <f t="shared" si="24"/>
        <v>6188.3548400000009</v>
      </c>
      <c r="K20" s="172">
        <f t="shared" si="25"/>
        <v>40487.3115407</v>
      </c>
      <c r="L20" s="149"/>
      <c r="M20" s="150">
        <f t="shared" si="1"/>
        <v>31251.191942000005</v>
      </c>
      <c r="N20" s="146">
        <f t="shared" si="26"/>
        <v>3390.7543257070006</v>
      </c>
      <c r="O20" s="147">
        <f t="shared" si="27"/>
        <v>6250.238388400001</v>
      </c>
      <c r="P20" s="172">
        <f t="shared" si="28"/>
        <v>40892.184656107005</v>
      </c>
      <c r="Q20" s="149"/>
      <c r="R20" s="150">
        <f t="shared" ref="R20:R42" si="82">M20*1</f>
        <v>31251.191942000005</v>
      </c>
      <c r="S20" s="146">
        <f t="shared" si="29"/>
        <v>3390.7543257070006</v>
      </c>
      <c r="T20" s="147">
        <f t="shared" si="30"/>
        <v>6250.238388400001</v>
      </c>
      <c r="U20" s="172">
        <f t="shared" si="31"/>
        <v>40892.184656107005</v>
      </c>
      <c r="V20" s="149"/>
      <c r="W20" s="12" t="s">
        <v>23</v>
      </c>
      <c r="X20" s="150">
        <f t="shared" si="32"/>
        <v>31798.087800985006</v>
      </c>
      <c r="Y20" s="147">
        <f t="shared" si="33"/>
        <v>3481.8906142078581</v>
      </c>
      <c r="Z20" s="147">
        <f t="shared" si="34"/>
        <v>6359.6175601970017</v>
      </c>
      <c r="AA20" s="172">
        <f t="shared" si="35"/>
        <v>41639.595975389864</v>
      </c>
      <c r="AB20" s="149"/>
      <c r="AC20" s="12" t="s">
        <v>23</v>
      </c>
      <c r="AD20" s="150">
        <f t="shared" si="3"/>
        <v>31957.078239989929</v>
      </c>
      <c r="AE20" s="147">
        <f t="shared" si="36"/>
        <v>3531.2571455188872</v>
      </c>
      <c r="AF20" s="147">
        <f t="shared" si="37"/>
        <v>6391.4156479979865</v>
      </c>
      <c r="AG20" s="172">
        <f t="shared" si="38"/>
        <v>41879.7510335068</v>
      </c>
      <c r="AH20" s="149"/>
      <c r="AI20" s="187" t="s">
        <v>23</v>
      </c>
      <c r="AJ20" s="252">
        <f t="shared" si="39"/>
        <v>35922.056935050008</v>
      </c>
      <c r="AK20" s="219">
        <f t="shared" si="4"/>
        <v>3969.3872913230261</v>
      </c>
      <c r="AL20" s="219">
        <f t="shared" si="5"/>
        <v>7184.4113870100018</v>
      </c>
      <c r="AM20" s="220">
        <f t="shared" si="40"/>
        <v>47075.855613383035</v>
      </c>
      <c r="AN20" s="251"/>
      <c r="AO20" s="221" t="s">
        <v>23</v>
      </c>
      <c r="AP20" s="218">
        <f t="shared" si="69"/>
        <v>36422.056935050008</v>
      </c>
      <c r="AQ20" s="219">
        <f t="shared" si="6"/>
        <v>4024.6372913230261</v>
      </c>
      <c r="AR20" s="219">
        <f t="shared" si="7"/>
        <v>7284.4113870100018</v>
      </c>
      <c r="AS20" s="220">
        <f t="shared" si="41"/>
        <v>47731.105613383035</v>
      </c>
      <c r="AT20" s="221" t="s">
        <v>23</v>
      </c>
      <c r="AU20" s="218">
        <f t="shared" si="42"/>
        <v>36786.27750440051</v>
      </c>
      <c r="AV20" s="219">
        <f t="shared" si="8"/>
        <v>4064.8836642362562</v>
      </c>
      <c r="AW20" s="219">
        <f t="shared" si="9"/>
        <v>7357.2555008801028</v>
      </c>
      <c r="AX20" s="220">
        <f t="shared" si="43"/>
        <v>48208.416669516868</v>
      </c>
      <c r="AY20" s="221" t="s">
        <v>23</v>
      </c>
      <c r="AZ20" s="218">
        <v>38390</v>
      </c>
      <c r="BA20" s="219">
        <f t="shared" si="10"/>
        <v>4242.0950000000003</v>
      </c>
      <c r="BB20" s="219">
        <f t="shared" si="11"/>
        <v>7678</v>
      </c>
      <c r="BC20" s="220">
        <f t="shared" si="44"/>
        <v>50310.095000000001</v>
      </c>
      <c r="BD20" s="221" t="s">
        <v>23</v>
      </c>
      <c r="BE20" s="218">
        <f t="shared" si="45"/>
        <v>39157.800000000003</v>
      </c>
      <c r="BF20" s="219">
        <f t="shared" si="12"/>
        <v>4326.9369000000006</v>
      </c>
      <c r="BG20" s="219">
        <f t="shared" si="13"/>
        <v>7831.5600000000013</v>
      </c>
      <c r="BH20" s="220">
        <f t="shared" si="46"/>
        <v>51316.296900000001</v>
      </c>
      <c r="BI20" s="221" t="s">
        <v>23</v>
      </c>
      <c r="BJ20" s="218">
        <f t="shared" si="47"/>
        <v>39907.800000000003</v>
      </c>
      <c r="BK20" s="219">
        <f t="shared" si="14"/>
        <v>4409.8119000000006</v>
      </c>
      <c r="BL20" s="219">
        <f t="shared" si="15"/>
        <v>7981.5600000000013</v>
      </c>
      <c r="BM20" s="220">
        <f>SUM(BJ20:BL20)</f>
        <v>52299.171900000001</v>
      </c>
      <c r="BN20" s="221" t="s">
        <v>23</v>
      </c>
      <c r="BO20" s="218">
        <f t="shared" si="48"/>
        <v>41032.800000000003</v>
      </c>
      <c r="BP20" s="219">
        <f t="shared" si="49"/>
        <v>4534.1244000000006</v>
      </c>
      <c r="BQ20" s="219">
        <f t="shared" si="16"/>
        <v>8206.5600000000013</v>
      </c>
      <c r="BR20" s="220">
        <f t="shared" ref="BR20" si="83">SUM(BO20:BQ20)</f>
        <v>53773.484400000001</v>
      </c>
      <c r="BS20" s="221" t="s">
        <v>23</v>
      </c>
      <c r="BT20" s="218">
        <f t="shared" si="51"/>
        <v>41443.128000000004</v>
      </c>
      <c r="BU20" s="219">
        <f t="shared" si="52"/>
        <v>4579.4656440000008</v>
      </c>
      <c r="BV20" s="219">
        <f t="shared" si="17"/>
        <v>8288.6256000000012</v>
      </c>
      <c r="BW20" s="220">
        <f t="shared" ref="BW20" si="84">SUM(BT20:BV20)</f>
        <v>54311.219244000007</v>
      </c>
      <c r="BX20" s="221" t="s">
        <v>23</v>
      </c>
      <c r="BY20" s="218">
        <f t="shared" si="54"/>
        <v>41943.128000000004</v>
      </c>
      <c r="BZ20" s="219">
        <f t="shared" si="55"/>
        <v>4676.6587720000007</v>
      </c>
      <c r="CA20" s="219">
        <f t="shared" si="18"/>
        <v>8388.6256000000012</v>
      </c>
      <c r="CB20" s="220">
        <f t="shared" si="56"/>
        <v>55008.412372000006</v>
      </c>
      <c r="CC20" s="221" t="s">
        <v>23</v>
      </c>
      <c r="CD20" s="218">
        <f t="shared" si="57"/>
        <v>42943.128000000004</v>
      </c>
      <c r="CE20" s="219">
        <f t="shared" si="58"/>
        <v>4788.1587720000007</v>
      </c>
      <c r="CF20" s="219">
        <f t="shared" si="19"/>
        <v>8588.6256000000012</v>
      </c>
      <c r="CG20" s="220">
        <f t="shared" ref="CG20" si="85">SUM(CD20:CF20)</f>
        <v>56319.912372000006</v>
      </c>
      <c r="CH20" s="221" t="s">
        <v>23</v>
      </c>
      <c r="CI20" s="218">
        <f t="shared" si="60"/>
        <v>43372.559280000001</v>
      </c>
      <c r="CJ20" s="219">
        <f t="shared" si="61"/>
        <v>4836.0403597200002</v>
      </c>
      <c r="CK20" s="219">
        <f t="shared" si="20"/>
        <v>8674.511856000001</v>
      </c>
      <c r="CL20" s="220">
        <f t="shared" ref="CL20" si="86">SUM(CI20:CK20)</f>
        <v>56883.111495720004</v>
      </c>
      <c r="CM20" s="221" t="s">
        <v>23</v>
      </c>
      <c r="CN20" s="218">
        <f t="shared" si="63"/>
        <v>43872.559280000001</v>
      </c>
      <c r="CO20" s="219">
        <f t="shared" si="64"/>
        <v>4891.7903597200002</v>
      </c>
      <c r="CP20" s="219">
        <f t="shared" si="21"/>
        <v>8774.511856000001</v>
      </c>
      <c r="CQ20" s="220">
        <f t="shared" ref="CQ20" si="87">SUM(CN20:CP20)</f>
        <v>57538.861495720004</v>
      </c>
      <c r="CR20" s="221" t="s">
        <v>23</v>
      </c>
      <c r="CS20" s="218">
        <f t="shared" si="66"/>
        <v>44311.284872800003</v>
      </c>
      <c r="CT20" s="219">
        <f t="shared" si="67"/>
        <v>4940.7082633172004</v>
      </c>
      <c r="CU20" s="219">
        <f t="shared" si="22"/>
        <v>8862.2569745600013</v>
      </c>
      <c r="CV20" s="220">
        <f t="shared" ref="CV20" si="88">SUM(CS20:CU20)</f>
        <v>58114.250110677211</v>
      </c>
      <c r="CX20" s="195"/>
    </row>
    <row r="21" spans="1:102" s="144" customFormat="1" ht="12.75" customHeight="1" x14ac:dyDescent="0.2">
      <c r="A21" s="204"/>
      <c r="B21" s="202" t="s">
        <v>24</v>
      </c>
      <c r="C21" s="150">
        <v>31502</v>
      </c>
      <c r="D21" s="146">
        <v>3386.4650000000001</v>
      </c>
      <c r="E21" s="147">
        <v>6300.4000000000005</v>
      </c>
      <c r="F21" s="148">
        <v>41188.864999999998</v>
      </c>
      <c r="G21" s="149"/>
      <c r="H21" s="150">
        <f t="shared" si="0"/>
        <v>31817.02</v>
      </c>
      <c r="I21" s="146">
        <f t="shared" si="23"/>
        <v>3452.1466700000001</v>
      </c>
      <c r="J21" s="147">
        <f t="shared" si="24"/>
        <v>6363.4040000000005</v>
      </c>
      <c r="K21" s="172">
        <f t="shared" si="25"/>
        <v>41632.570670000001</v>
      </c>
      <c r="L21" s="149"/>
      <c r="M21" s="150">
        <f t="shared" si="1"/>
        <v>32135.190200000001</v>
      </c>
      <c r="N21" s="146">
        <f t="shared" si="26"/>
        <v>3486.6681367000001</v>
      </c>
      <c r="O21" s="147">
        <f t="shared" si="27"/>
        <v>6427.0380400000004</v>
      </c>
      <c r="P21" s="172">
        <f t="shared" si="28"/>
        <v>42048.896376700002</v>
      </c>
      <c r="Q21" s="149"/>
      <c r="R21" s="150">
        <f t="shared" si="82"/>
        <v>32135.190200000001</v>
      </c>
      <c r="S21" s="146">
        <f t="shared" si="29"/>
        <v>3486.6681367000001</v>
      </c>
      <c r="T21" s="147">
        <f t="shared" si="30"/>
        <v>6427.0380400000004</v>
      </c>
      <c r="U21" s="172">
        <f t="shared" si="31"/>
        <v>42048.896376700002</v>
      </c>
      <c r="V21" s="149"/>
      <c r="W21" s="12" t="s">
        <v>24</v>
      </c>
      <c r="X21" s="150">
        <f t="shared" si="32"/>
        <v>32697.556028500003</v>
      </c>
      <c r="Y21" s="147">
        <f t="shared" si="33"/>
        <v>3580.3823851207503</v>
      </c>
      <c r="Z21" s="147">
        <f t="shared" si="34"/>
        <v>6539.5112057000006</v>
      </c>
      <c r="AA21" s="172">
        <f t="shared" si="35"/>
        <v>42817.449619320752</v>
      </c>
      <c r="AB21" s="149"/>
      <c r="AC21" s="12" t="s">
        <v>24</v>
      </c>
      <c r="AD21" s="150">
        <f>X21*1</f>
        <v>32697.556028500003</v>
      </c>
      <c r="AE21" s="147">
        <f t="shared" si="36"/>
        <v>3613.0799411492503</v>
      </c>
      <c r="AF21" s="147">
        <f t="shared" si="37"/>
        <v>6539.5112057000006</v>
      </c>
      <c r="AG21" s="172">
        <f t="shared" si="38"/>
        <v>42850.147175349251</v>
      </c>
      <c r="AH21" s="149"/>
      <c r="AI21" s="184"/>
      <c r="AJ21" s="222"/>
      <c r="AK21" s="186"/>
      <c r="AL21" s="186"/>
      <c r="AM21" s="223"/>
      <c r="AN21" s="251"/>
      <c r="AO21" s="184"/>
      <c r="AP21" s="222"/>
      <c r="AQ21" s="186"/>
      <c r="AR21" s="186"/>
      <c r="AS21" s="223"/>
      <c r="AT21" s="184"/>
      <c r="AU21" s="222"/>
      <c r="AV21" s="186"/>
      <c r="AW21" s="186"/>
      <c r="AX21" s="223"/>
      <c r="AY21" s="184"/>
      <c r="AZ21" s="222"/>
      <c r="BA21" s="186"/>
      <c r="BB21" s="186"/>
      <c r="BC21" s="223"/>
      <c r="BD21" s="184"/>
      <c r="BE21" s="222"/>
      <c r="BF21" s="186"/>
      <c r="BG21" s="186"/>
      <c r="BH21" s="223"/>
      <c r="BI21" s="184"/>
      <c r="BJ21" s="222"/>
      <c r="BK21" s="186"/>
      <c r="BL21" s="186"/>
      <c r="BM21" s="223"/>
      <c r="BN21" s="184"/>
      <c r="BO21" s="218"/>
      <c r="BP21" s="219"/>
      <c r="BQ21" s="186"/>
      <c r="BR21" s="223"/>
      <c r="BS21" s="184"/>
      <c r="BT21" s="218"/>
      <c r="BU21" s="219"/>
      <c r="BV21" s="186"/>
      <c r="BW21" s="223"/>
      <c r="BX21" s="184"/>
      <c r="BY21" s="218"/>
      <c r="BZ21" s="219"/>
      <c r="CA21" s="186"/>
      <c r="CB21" s="223"/>
      <c r="CC21" s="184"/>
      <c r="CD21" s="218"/>
      <c r="CE21" s="219"/>
      <c r="CF21" s="186"/>
      <c r="CG21" s="223"/>
      <c r="CH21" s="184"/>
      <c r="CI21" s="218"/>
      <c r="CJ21" s="219"/>
      <c r="CK21" s="186"/>
      <c r="CL21" s="223"/>
      <c r="CM21" s="184"/>
      <c r="CN21" s="218"/>
      <c r="CO21" s="219"/>
      <c r="CP21" s="186"/>
      <c r="CQ21" s="223"/>
      <c r="CR21" s="184"/>
      <c r="CS21" s="218"/>
      <c r="CT21" s="219"/>
      <c r="CU21" s="186"/>
      <c r="CV21" s="223"/>
      <c r="CX21" s="195"/>
    </row>
    <row r="22" spans="1:102" s="144" customFormat="1" ht="12.75" customHeight="1" x14ac:dyDescent="0.2">
      <c r="A22" s="204"/>
      <c r="B22" s="202" t="s">
        <v>25</v>
      </c>
      <c r="C22" s="150">
        <v>32083</v>
      </c>
      <c r="D22" s="146">
        <v>3448.9225000000001</v>
      </c>
      <c r="E22" s="147">
        <v>6416.6</v>
      </c>
      <c r="F22" s="148">
        <v>41948.522499999999</v>
      </c>
      <c r="G22" s="149"/>
      <c r="H22" s="150">
        <f t="shared" si="0"/>
        <v>32403.83</v>
      </c>
      <c r="I22" s="146">
        <f t="shared" si="23"/>
        <v>3515.8155550000001</v>
      </c>
      <c r="J22" s="147">
        <f t="shared" si="24"/>
        <v>6480.7660000000005</v>
      </c>
      <c r="K22" s="172">
        <f t="shared" si="25"/>
        <v>42400.411555000006</v>
      </c>
      <c r="L22" s="149"/>
      <c r="M22" s="150">
        <f t="shared" si="1"/>
        <v>32727.868300000002</v>
      </c>
      <c r="N22" s="146">
        <f t="shared" si="26"/>
        <v>3550.9737105500003</v>
      </c>
      <c r="O22" s="147">
        <f t="shared" si="27"/>
        <v>6545.5736600000009</v>
      </c>
      <c r="P22" s="172">
        <f t="shared" si="28"/>
        <v>42824.415670550006</v>
      </c>
      <c r="Q22" s="149"/>
      <c r="R22" s="150">
        <f t="shared" si="82"/>
        <v>32727.868300000002</v>
      </c>
      <c r="S22" s="146">
        <f t="shared" si="29"/>
        <v>3550.9737105500003</v>
      </c>
      <c r="T22" s="147">
        <f t="shared" si="30"/>
        <v>6545.5736600000009</v>
      </c>
      <c r="U22" s="172">
        <f t="shared" si="31"/>
        <v>42824.415670550006</v>
      </c>
      <c r="V22" s="149"/>
      <c r="W22" s="12" t="s">
        <v>25</v>
      </c>
      <c r="X22" s="150">
        <f t="shared" si="32"/>
        <v>33300.605995250007</v>
      </c>
      <c r="Y22" s="147">
        <f t="shared" si="33"/>
        <v>3646.416356479876</v>
      </c>
      <c r="Z22" s="147">
        <f t="shared" si="34"/>
        <v>6660.1211990500015</v>
      </c>
      <c r="AA22" s="172">
        <f t="shared" si="35"/>
        <v>43607.143550779881</v>
      </c>
      <c r="AB22" s="149"/>
      <c r="AC22" s="12" t="s">
        <v>25</v>
      </c>
      <c r="AD22" s="150">
        <f t="shared" ref="AD22:AD42" si="89">X22*1</f>
        <v>33300.605995250007</v>
      </c>
      <c r="AE22" s="147">
        <f t="shared" si="36"/>
        <v>3679.7169624751259</v>
      </c>
      <c r="AF22" s="147">
        <f t="shared" si="37"/>
        <v>6660.1211990500015</v>
      </c>
      <c r="AG22" s="172">
        <f t="shared" si="38"/>
        <v>43640.444156775135</v>
      </c>
      <c r="AH22" s="149"/>
      <c r="AI22" s="184"/>
      <c r="AJ22" s="222"/>
      <c r="AK22" s="186"/>
      <c r="AL22" s="186"/>
      <c r="AM22" s="223"/>
      <c r="AN22" s="251"/>
      <c r="AO22" s="184"/>
      <c r="AP22" s="222"/>
      <c r="AQ22" s="186"/>
      <c r="AR22" s="186"/>
      <c r="AS22" s="223"/>
      <c r="AT22" s="184"/>
      <c r="AU22" s="222"/>
      <c r="AV22" s="186"/>
      <c r="AW22" s="186"/>
      <c r="AX22" s="223"/>
      <c r="AY22" s="184"/>
      <c r="AZ22" s="222"/>
      <c r="BA22" s="186"/>
      <c r="BB22" s="186"/>
      <c r="BC22" s="223"/>
      <c r="BD22" s="184"/>
      <c r="BE22" s="222"/>
      <c r="BF22" s="186"/>
      <c r="BG22" s="186"/>
      <c r="BH22" s="223"/>
      <c r="BI22" s="184"/>
      <c r="BJ22" s="222"/>
      <c r="BK22" s="186"/>
      <c r="BL22" s="186"/>
      <c r="BM22" s="223"/>
      <c r="BN22" s="184"/>
      <c r="BO22" s="218"/>
      <c r="BP22" s="219"/>
      <c r="BQ22" s="186"/>
      <c r="BR22" s="223"/>
      <c r="BS22" s="184"/>
      <c r="BT22" s="218"/>
      <c r="BU22" s="219"/>
      <c r="BV22" s="186"/>
      <c r="BW22" s="223"/>
      <c r="BX22" s="184"/>
      <c r="BY22" s="218"/>
      <c r="BZ22" s="219"/>
      <c r="CA22" s="186"/>
      <c r="CB22" s="223"/>
      <c r="CC22" s="184"/>
      <c r="CD22" s="218"/>
      <c r="CE22" s="219"/>
      <c r="CF22" s="186"/>
      <c r="CG22" s="223"/>
      <c r="CH22" s="184"/>
      <c r="CI22" s="218"/>
      <c r="CJ22" s="219"/>
      <c r="CK22" s="186"/>
      <c r="CL22" s="223"/>
      <c r="CM22" s="184"/>
      <c r="CN22" s="218"/>
      <c r="CO22" s="219"/>
      <c r="CP22" s="186"/>
      <c r="CQ22" s="223"/>
      <c r="CR22" s="184"/>
      <c r="CS22" s="218"/>
      <c r="CT22" s="219"/>
      <c r="CU22" s="186"/>
      <c r="CV22" s="223"/>
      <c r="CX22" s="195"/>
    </row>
    <row r="23" spans="1:102" s="144" customFormat="1" ht="12.75" customHeight="1" x14ac:dyDescent="0.2">
      <c r="A23" s="204"/>
      <c r="B23" s="202" t="s">
        <v>188</v>
      </c>
      <c r="C23" s="150">
        <v>32993</v>
      </c>
      <c r="D23" s="146">
        <v>3546.7474999999999</v>
      </c>
      <c r="E23" s="147">
        <v>6598.6</v>
      </c>
      <c r="F23" s="148">
        <v>43138.347499999996</v>
      </c>
      <c r="G23" s="149"/>
      <c r="H23" s="150">
        <f t="shared" si="0"/>
        <v>33322.93</v>
      </c>
      <c r="I23" s="146">
        <f t="shared" si="23"/>
        <v>3615.5379050000001</v>
      </c>
      <c r="J23" s="147">
        <f t="shared" si="24"/>
        <v>6664.5860000000002</v>
      </c>
      <c r="K23" s="172">
        <f t="shared" si="25"/>
        <v>43603.053905000001</v>
      </c>
      <c r="L23" s="149"/>
      <c r="M23" s="150">
        <f t="shared" si="1"/>
        <v>33656.159299999999</v>
      </c>
      <c r="N23" s="146">
        <f t="shared" si="26"/>
        <v>3651.6932840499999</v>
      </c>
      <c r="O23" s="147">
        <f t="shared" si="27"/>
        <v>6731.2318599999999</v>
      </c>
      <c r="P23" s="172">
        <f t="shared" si="28"/>
        <v>44039.08444405</v>
      </c>
      <c r="Q23" s="149"/>
      <c r="R23" s="150">
        <f t="shared" si="82"/>
        <v>33656.159299999999</v>
      </c>
      <c r="S23" s="146">
        <f t="shared" si="29"/>
        <v>3651.6932840499999</v>
      </c>
      <c r="T23" s="147">
        <f t="shared" si="30"/>
        <v>6731.2318599999999</v>
      </c>
      <c r="U23" s="172">
        <f t="shared" si="31"/>
        <v>44039.08444405</v>
      </c>
      <c r="V23" s="149"/>
      <c r="W23" s="12" t="s">
        <v>188</v>
      </c>
      <c r="X23" s="150">
        <f t="shared" si="32"/>
        <v>34245.142087749999</v>
      </c>
      <c r="Y23" s="147">
        <f t="shared" si="33"/>
        <v>3749.8430586086247</v>
      </c>
      <c r="Z23" s="147">
        <f t="shared" si="34"/>
        <v>6849.0284175500001</v>
      </c>
      <c r="AA23" s="172">
        <f t="shared" si="35"/>
        <v>44844.013563908622</v>
      </c>
      <c r="AB23" s="149"/>
      <c r="AC23" s="12" t="s">
        <v>188</v>
      </c>
      <c r="AD23" s="150">
        <f t="shared" si="89"/>
        <v>34245.142087749999</v>
      </c>
      <c r="AE23" s="147">
        <f t="shared" si="36"/>
        <v>3784.0882006963748</v>
      </c>
      <c r="AF23" s="147">
        <f t="shared" si="37"/>
        <v>6849.0284175500001</v>
      </c>
      <c r="AG23" s="172">
        <f t="shared" si="38"/>
        <v>44878.25870599637</v>
      </c>
      <c r="AH23" s="149"/>
      <c r="AI23" s="184"/>
      <c r="AJ23" s="222"/>
      <c r="AK23" s="186"/>
      <c r="AL23" s="186"/>
      <c r="AM23" s="223"/>
      <c r="AN23" s="251"/>
      <c r="AO23" s="184"/>
      <c r="AP23" s="222"/>
      <c r="AQ23" s="186"/>
      <c r="AR23" s="186"/>
      <c r="AS23" s="223"/>
      <c r="AT23" s="184"/>
      <c r="AU23" s="222"/>
      <c r="AV23" s="186"/>
      <c r="AW23" s="186"/>
      <c r="AX23" s="223"/>
      <c r="AY23" s="184"/>
      <c r="AZ23" s="222"/>
      <c r="BA23" s="186"/>
      <c r="BB23" s="186"/>
      <c r="BC23" s="223"/>
      <c r="BD23" s="184"/>
      <c r="BE23" s="222"/>
      <c r="BF23" s="186"/>
      <c r="BG23" s="186"/>
      <c r="BH23" s="223"/>
      <c r="BI23" s="184"/>
      <c r="BJ23" s="222"/>
      <c r="BK23" s="186"/>
      <c r="BL23" s="186"/>
      <c r="BM23" s="223"/>
      <c r="BN23" s="184"/>
      <c r="BO23" s="218"/>
      <c r="BP23" s="219"/>
      <c r="BQ23" s="186"/>
      <c r="BR23" s="223"/>
      <c r="BS23" s="184"/>
      <c r="BT23" s="218"/>
      <c r="BU23" s="219"/>
      <c r="BV23" s="186"/>
      <c r="BW23" s="223"/>
      <c r="BX23" s="184"/>
      <c r="BY23" s="218"/>
      <c r="BZ23" s="219"/>
      <c r="CA23" s="186"/>
      <c r="CB23" s="223"/>
      <c r="CC23" s="184"/>
      <c r="CD23" s="218"/>
      <c r="CE23" s="219"/>
      <c r="CF23" s="186"/>
      <c r="CG23" s="223"/>
      <c r="CH23" s="184"/>
      <c r="CI23" s="218"/>
      <c r="CJ23" s="219"/>
      <c r="CK23" s="186"/>
      <c r="CL23" s="223"/>
      <c r="CM23" s="184"/>
      <c r="CN23" s="218"/>
      <c r="CO23" s="219"/>
      <c r="CP23" s="186"/>
      <c r="CQ23" s="223"/>
      <c r="CR23" s="184"/>
      <c r="CS23" s="218"/>
      <c r="CT23" s="219"/>
      <c r="CU23" s="186"/>
      <c r="CV23" s="223"/>
      <c r="CX23" s="195"/>
    </row>
    <row r="24" spans="1:102" s="144" customFormat="1" ht="12.75" customHeight="1" thickBot="1" x14ac:dyDescent="0.25">
      <c r="A24" s="205"/>
      <c r="B24" s="206" t="s">
        <v>189</v>
      </c>
      <c r="C24" s="151">
        <v>33930</v>
      </c>
      <c r="D24" s="152">
        <v>3647.4749999999999</v>
      </c>
      <c r="E24" s="153">
        <v>6786</v>
      </c>
      <c r="F24" s="154">
        <v>44363.474999999999</v>
      </c>
      <c r="G24" s="149"/>
      <c r="H24" s="151">
        <f t="shared" si="0"/>
        <v>34269.300000000003</v>
      </c>
      <c r="I24" s="152">
        <f t="shared" si="23"/>
        <v>3718.2190500000002</v>
      </c>
      <c r="J24" s="153">
        <f t="shared" si="24"/>
        <v>6853.8600000000006</v>
      </c>
      <c r="K24" s="173">
        <f t="shared" si="25"/>
        <v>44841.379050000003</v>
      </c>
      <c r="L24" s="149"/>
      <c r="M24" s="151">
        <f t="shared" si="1"/>
        <v>34611.993000000002</v>
      </c>
      <c r="N24" s="152">
        <f t="shared" si="26"/>
        <v>3755.4012405000003</v>
      </c>
      <c r="O24" s="153">
        <f t="shared" si="27"/>
        <v>6922.3986000000004</v>
      </c>
      <c r="P24" s="173">
        <f t="shared" si="28"/>
        <v>45289.792840500006</v>
      </c>
      <c r="Q24" s="149"/>
      <c r="R24" s="151">
        <f t="shared" si="82"/>
        <v>34611.993000000002</v>
      </c>
      <c r="S24" s="152">
        <f t="shared" si="29"/>
        <v>3755.4012405000003</v>
      </c>
      <c r="T24" s="153">
        <f t="shared" si="30"/>
        <v>6922.3986000000004</v>
      </c>
      <c r="U24" s="173">
        <f t="shared" si="31"/>
        <v>45289.792840500006</v>
      </c>
      <c r="V24" s="149"/>
      <c r="W24" s="14" t="s">
        <v>189</v>
      </c>
      <c r="X24" s="151">
        <f t="shared" si="32"/>
        <v>35217.702877500007</v>
      </c>
      <c r="Y24" s="153">
        <f t="shared" si="33"/>
        <v>3856.3384650862508</v>
      </c>
      <c r="Z24" s="153">
        <f t="shared" si="34"/>
        <v>7043.540575500002</v>
      </c>
      <c r="AA24" s="173">
        <f t="shared" si="35"/>
        <v>46117.58191808626</v>
      </c>
      <c r="AB24" s="149"/>
      <c r="AC24" s="14" t="s">
        <v>189</v>
      </c>
      <c r="AD24" s="151">
        <f t="shared" si="89"/>
        <v>35217.702877500007</v>
      </c>
      <c r="AE24" s="153">
        <f t="shared" si="36"/>
        <v>3891.5561679637508</v>
      </c>
      <c r="AF24" s="153">
        <f t="shared" si="37"/>
        <v>7043.540575500002</v>
      </c>
      <c r="AG24" s="173">
        <f t="shared" si="38"/>
        <v>46152.799620963764</v>
      </c>
      <c r="AH24" s="149"/>
      <c r="AI24" s="185"/>
      <c r="AJ24" s="224"/>
      <c r="AK24" s="225"/>
      <c r="AL24" s="225"/>
      <c r="AM24" s="226"/>
      <c r="AN24" s="251"/>
      <c r="AO24" s="185"/>
      <c r="AP24" s="224"/>
      <c r="AQ24" s="225"/>
      <c r="AR24" s="225"/>
      <c r="AS24" s="226"/>
      <c r="AT24" s="185"/>
      <c r="AU24" s="224"/>
      <c r="AV24" s="225"/>
      <c r="AW24" s="225"/>
      <c r="AX24" s="226"/>
      <c r="AY24" s="185"/>
      <c r="AZ24" s="222"/>
      <c r="BA24" s="186"/>
      <c r="BB24" s="186"/>
      <c r="BC24" s="223"/>
      <c r="BD24" s="184"/>
      <c r="BE24" s="222"/>
      <c r="BF24" s="186"/>
      <c r="BG24" s="186"/>
      <c r="BH24" s="223"/>
      <c r="BI24" s="184"/>
      <c r="BJ24" s="222"/>
      <c r="BK24" s="186"/>
      <c r="BL24" s="186"/>
      <c r="BM24" s="223"/>
      <c r="BN24" s="184"/>
      <c r="BO24" s="227"/>
      <c r="BP24" s="233"/>
      <c r="BQ24" s="186"/>
      <c r="BR24" s="223"/>
      <c r="BS24" s="184"/>
      <c r="BT24" s="227"/>
      <c r="BU24" s="233"/>
      <c r="BV24" s="186"/>
      <c r="BW24" s="223"/>
      <c r="BX24" s="184"/>
      <c r="BY24" s="227"/>
      <c r="BZ24" s="233"/>
      <c r="CA24" s="186"/>
      <c r="CB24" s="223"/>
      <c r="CC24" s="184"/>
      <c r="CD24" s="227"/>
      <c r="CE24" s="233"/>
      <c r="CF24" s="186"/>
      <c r="CG24" s="223"/>
      <c r="CH24" s="184"/>
      <c r="CI24" s="227"/>
      <c r="CJ24" s="233"/>
      <c r="CK24" s="186"/>
      <c r="CL24" s="223"/>
      <c r="CM24" s="184"/>
      <c r="CN24" s="227"/>
      <c r="CO24" s="233"/>
      <c r="CP24" s="186"/>
      <c r="CQ24" s="223"/>
      <c r="CR24" s="184"/>
      <c r="CS24" s="227"/>
      <c r="CT24" s="233"/>
      <c r="CU24" s="186"/>
      <c r="CV24" s="223"/>
      <c r="CX24" s="197"/>
    </row>
    <row r="25" spans="1:102" ht="12" customHeight="1" x14ac:dyDescent="0.2">
      <c r="A25" s="207" t="s">
        <v>246</v>
      </c>
      <c r="B25" s="202" t="s">
        <v>213</v>
      </c>
      <c r="C25" s="155">
        <v>36488.350000000006</v>
      </c>
      <c r="D25" s="146">
        <v>3922.4976250000004</v>
      </c>
      <c r="E25" s="147">
        <v>7297.6700000000019</v>
      </c>
      <c r="F25" s="148">
        <v>47708.517625000008</v>
      </c>
      <c r="G25" s="149"/>
      <c r="H25" s="155">
        <f t="shared" si="0"/>
        <v>36853.233500000009</v>
      </c>
      <c r="I25" s="146">
        <f t="shared" si="23"/>
        <v>3998.5758347500009</v>
      </c>
      <c r="J25" s="147">
        <f t="shared" si="24"/>
        <v>7370.6467000000021</v>
      </c>
      <c r="K25" s="172">
        <f t="shared" si="25"/>
        <v>48222.456034750016</v>
      </c>
      <c r="L25" s="149"/>
      <c r="M25" s="155">
        <f t="shared" si="1"/>
        <v>37221.765835000013</v>
      </c>
      <c r="N25" s="146">
        <f t="shared" si="26"/>
        <v>4038.5615930975014</v>
      </c>
      <c r="O25" s="147">
        <f t="shared" si="27"/>
        <v>7444.3531670000029</v>
      </c>
      <c r="P25" s="172">
        <f t="shared" si="28"/>
        <v>48704.680595097518</v>
      </c>
      <c r="Q25" s="149"/>
      <c r="R25" s="155">
        <f t="shared" si="82"/>
        <v>37221.765835000013</v>
      </c>
      <c r="S25" s="146">
        <f t="shared" si="29"/>
        <v>4038.5615930975014</v>
      </c>
      <c r="T25" s="147">
        <f t="shared" si="30"/>
        <v>7444.3531670000029</v>
      </c>
      <c r="U25" s="172">
        <f t="shared" si="31"/>
        <v>48704.680595097518</v>
      </c>
      <c r="V25" s="149"/>
      <c r="W25" s="12" t="s">
        <v>10</v>
      </c>
      <c r="X25" s="155">
        <f t="shared" si="32"/>
        <v>37873.146737112518</v>
      </c>
      <c r="Y25" s="147">
        <f t="shared" si="33"/>
        <v>4147.109567713821</v>
      </c>
      <c r="Z25" s="147">
        <f t="shared" si="34"/>
        <v>7574.629347422504</v>
      </c>
      <c r="AA25" s="172">
        <f t="shared" si="35"/>
        <v>49594.885652248842</v>
      </c>
      <c r="AB25" s="149"/>
      <c r="AC25" s="12" t="s">
        <v>10</v>
      </c>
      <c r="AD25" s="155">
        <f t="shared" si="89"/>
        <v>37873.146737112518</v>
      </c>
      <c r="AE25" s="147">
        <f t="shared" si="36"/>
        <v>4184.9827144509336</v>
      </c>
      <c r="AF25" s="147">
        <f t="shared" si="37"/>
        <v>7574.629347422504</v>
      </c>
      <c r="AG25" s="172">
        <f t="shared" si="38"/>
        <v>49632.758798985953</v>
      </c>
      <c r="AH25" s="149"/>
      <c r="AI25" s="12" t="s">
        <v>213</v>
      </c>
      <c r="AJ25" s="253">
        <f t="shared" ref="AJ25:AJ42" si="90">AD25*1.02</f>
        <v>38630.609671854771</v>
      </c>
      <c r="AK25" s="219">
        <f t="shared" ref="AK25:AK42" si="91">AJ25*0.1105</f>
        <v>4268.6823687399519</v>
      </c>
      <c r="AL25" s="219">
        <f t="shared" ref="AL25:AL42" si="92">AJ25*0.2</f>
        <v>7726.1219343709545</v>
      </c>
      <c r="AM25" s="220">
        <f t="shared" ref="AM25:AM42" si="93">SUM(AJ25:AL25)</f>
        <v>50625.413974965675</v>
      </c>
      <c r="AN25" s="251"/>
      <c r="AO25" s="202" t="s">
        <v>213</v>
      </c>
      <c r="AP25" s="253">
        <f>AJ25+500</f>
        <v>39130.609671854771</v>
      </c>
      <c r="AQ25" s="219">
        <f t="shared" ref="AQ25:AQ42" si="94">AP25*0.1105</f>
        <v>4323.9323687399519</v>
      </c>
      <c r="AR25" s="219">
        <f t="shared" ref="AR25:AR42" si="95">AP25*0.2</f>
        <v>7826.1219343709545</v>
      </c>
      <c r="AS25" s="220">
        <f t="shared" ref="AS25:AS42" si="96">SUM(AP25:AR25)</f>
        <v>51280.663974965675</v>
      </c>
      <c r="AT25" s="202" t="s">
        <v>213</v>
      </c>
      <c r="AU25" s="218">
        <f>AP25*1.01</f>
        <v>39521.915768573315</v>
      </c>
      <c r="AV25" s="219">
        <f t="shared" ref="AV25:AV42" si="97">AU25*0.1105</f>
        <v>4367.1716924273514</v>
      </c>
      <c r="AW25" s="219">
        <f t="shared" ref="AW25:AW42" si="98">AU25*0.2</f>
        <v>7904.3831537146634</v>
      </c>
      <c r="AX25" s="220">
        <f t="shared" ref="AX25:AX42" si="99">SUM(AU25:AW25)</f>
        <v>51793.470614715327</v>
      </c>
      <c r="AY25" s="202" t="s">
        <v>213</v>
      </c>
      <c r="AZ25" s="232">
        <v>41209</v>
      </c>
      <c r="BA25" s="230">
        <f t="shared" ref="BA25:BA42" si="100">AZ25*0.1105</f>
        <v>4553.5945000000002</v>
      </c>
      <c r="BB25" s="230">
        <f t="shared" ref="BB25:BB42" si="101">AZ25*0.2</f>
        <v>8241.8000000000011</v>
      </c>
      <c r="BC25" s="231">
        <f t="shared" ref="BC25:BC42" si="102">SUM(AZ25:BB25)</f>
        <v>54004.394500000002</v>
      </c>
      <c r="BD25" s="261" t="s">
        <v>213</v>
      </c>
      <c r="BE25" s="232">
        <f>AZ25*1.02</f>
        <v>42033.18</v>
      </c>
      <c r="BF25" s="230">
        <f t="shared" ref="BF25:BF42" si="103">BE25*0.1105</f>
        <v>4644.6663900000003</v>
      </c>
      <c r="BG25" s="230">
        <f t="shared" ref="BG25:BG42" si="104">BE25*0.2</f>
        <v>8406.6360000000004</v>
      </c>
      <c r="BH25" s="231">
        <f t="shared" ref="BH25:BH42" si="105">SUM(BE25:BG25)</f>
        <v>55084.482389999997</v>
      </c>
      <c r="BI25" s="261" t="s">
        <v>213</v>
      </c>
      <c r="BJ25" s="232">
        <f>BE25+750</f>
        <v>42783.18</v>
      </c>
      <c r="BK25" s="230">
        <f t="shared" ref="BK25:BK42" si="106">BJ25*0.1105</f>
        <v>4727.5413900000003</v>
      </c>
      <c r="BL25" s="230">
        <f t="shared" ref="BL25:BL42" si="107">BJ25*0.2</f>
        <v>8556.6360000000004</v>
      </c>
      <c r="BM25" s="231">
        <f>SUM(BJ25:BL25)</f>
        <v>56067.357389999997</v>
      </c>
      <c r="BN25" s="261" t="s">
        <v>213</v>
      </c>
      <c r="BO25" s="218">
        <f>BJ25+1125</f>
        <v>43908.18</v>
      </c>
      <c r="BP25" s="219">
        <f>BO25*0.1105</f>
        <v>4851.8538900000003</v>
      </c>
      <c r="BQ25" s="230">
        <f t="shared" ref="BQ25:BQ42" si="108">BO25*0.2</f>
        <v>8781.6360000000004</v>
      </c>
      <c r="BR25" s="231">
        <f t="shared" ref="BR25:BR36" si="109">SUM(BO25:BQ25)</f>
        <v>57541.669889999997</v>
      </c>
      <c r="BS25" s="261" t="s">
        <v>213</v>
      </c>
      <c r="BT25" s="218">
        <f>BO25*1.01</f>
        <v>44347.2618</v>
      </c>
      <c r="BU25" s="219">
        <f>BT25*0.1105</f>
        <v>4900.3724289000002</v>
      </c>
      <c r="BV25" s="230">
        <f t="shared" ref="BV25:BV42" si="110">BT25*0.2</f>
        <v>8869.4523600000011</v>
      </c>
      <c r="BW25" s="231">
        <f t="shared" ref="BW25:BW36" si="111">SUM(BT25:BV25)</f>
        <v>58117.086588900005</v>
      </c>
      <c r="BX25" s="261" t="s">
        <v>213</v>
      </c>
      <c r="BY25" s="218">
        <f t="shared" ref="BY25:BY28" si="112">BT25+500</f>
        <v>44847.2618</v>
      </c>
      <c r="BZ25" s="219">
        <f t="shared" si="55"/>
        <v>5000.4696906999998</v>
      </c>
      <c r="CA25" s="230">
        <f t="shared" ref="CA25:CA42" si="113">BY25*0.2</f>
        <v>8969.4523600000011</v>
      </c>
      <c r="CB25" s="231">
        <f t="shared" ref="CB25:CB42" si="114">SUM(BY25:CA25)</f>
        <v>58817.183850699999</v>
      </c>
      <c r="CC25" s="261" t="s">
        <v>213</v>
      </c>
      <c r="CD25" s="218">
        <f>BY25+1000</f>
        <v>45847.2618</v>
      </c>
      <c r="CE25" s="219">
        <f t="shared" ref="CE25:CE42" si="115">CD25*0.1115</f>
        <v>5111.9696906999998</v>
      </c>
      <c r="CF25" s="230">
        <f t="shared" ref="CF25:CF42" si="116">CD25*0.2</f>
        <v>9169.4523600000011</v>
      </c>
      <c r="CG25" s="231">
        <f t="shared" ref="CG25:CG36" si="117">SUM(CD25:CF25)</f>
        <v>60128.683850699999</v>
      </c>
      <c r="CH25" s="261" t="s">
        <v>213</v>
      </c>
      <c r="CI25" s="218">
        <f>CD25*1.01</f>
        <v>46305.734418</v>
      </c>
      <c r="CJ25" s="219">
        <f t="shared" ref="CJ25:CJ42" si="118">CI25*0.1115</f>
        <v>5163.0893876070004</v>
      </c>
      <c r="CK25" s="230">
        <f t="shared" ref="CK25:CK42" si="119">CI25*0.2</f>
        <v>9261.1468836000004</v>
      </c>
      <c r="CL25" s="231">
        <f t="shared" ref="CL25:CL36" si="120">SUM(CI25:CK25)</f>
        <v>60729.970689206995</v>
      </c>
      <c r="CM25" s="261" t="s">
        <v>213</v>
      </c>
      <c r="CN25" s="218">
        <f>CI25+500</f>
        <v>46805.734418</v>
      </c>
      <c r="CO25" s="219">
        <f t="shared" ref="CO25:CO42" si="121">CN25*0.1115</f>
        <v>5218.8393876070004</v>
      </c>
      <c r="CP25" s="230">
        <f t="shared" ref="CP25:CP42" si="122">CN25*0.2</f>
        <v>9361.1468836000004</v>
      </c>
      <c r="CQ25" s="231">
        <f t="shared" ref="CQ25:CQ36" si="123">SUM(CN25:CP25)</f>
        <v>61385.720689206995</v>
      </c>
      <c r="CR25" s="261" t="s">
        <v>213</v>
      </c>
      <c r="CS25" s="218">
        <f>CN25*1.01</f>
        <v>47273.791762180001</v>
      </c>
      <c r="CT25" s="219">
        <f t="shared" ref="CT25:CT42" si="124">CS25*0.1115</f>
        <v>5271.0277814830706</v>
      </c>
      <c r="CU25" s="230">
        <f t="shared" ref="CU25:CU42" si="125">CS25*0.2</f>
        <v>9454.7583524359998</v>
      </c>
      <c r="CV25" s="231">
        <f t="shared" ref="CV25:CV36" si="126">SUM(CS25:CU25)</f>
        <v>61999.577896099072</v>
      </c>
      <c r="CX25" s="198"/>
    </row>
    <row r="26" spans="1:102" ht="12" customHeight="1" x14ac:dyDescent="0.2">
      <c r="A26" s="208"/>
      <c r="B26" s="202" t="s">
        <v>214</v>
      </c>
      <c r="C26" s="150">
        <v>37012.700000000004</v>
      </c>
      <c r="D26" s="146">
        <v>3978.8652500000003</v>
      </c>
      <c r="E26" s="147">
        <v>7402.5400000000009</v>
      </c>
      <c r="F26" s="148">
        <v>48394.105250000008</v>
      </c>
      <c r="G26" s="149"/>
      <c r="H26" s="150">
        <f t="shared" si="0"/>
        <v>37382.827000000005</v>
      </c>
      <c r="I26" s="146">
        <f t="shared" si="23"/>
        <v>4056.0367295000005</v>
      </c>
      <c r="J26" s="147">
        <f t="shared" si="24"/>
        <v>7476.5654000000013</v>
      </c>
      <c r="K26" s="172">
        <f t="shared" si="25"/>
        <v>48915.429129500008</v>
      </c>
      <c r="L26" s="149"/>
      <c r="M26" s="150">
        <f t="shared" si="1"/>
        <v>37756.655270000003</v>
      </c>
      <c r="N26" s="146">
        <f t="shared" si="26"/>
        <v>4096.5970967950007</v>
      </c>
      <c r="O26" s="147">
        <f t="shared" si="27"/>
        <v>7551.3310540000011</v>
      </c>
      <c r="P26" s="172">
        <f t="shared" si="28"/>
        <v>49404.583420795003</v>
      </c>
      <c r="Q26" s="149"/>
      <c r="R26" s="150">
        <f t="shared" si="82"/>
        <v>37756.655270000003</v>
      </c>
      <c r="S26" s="146">
        <f t="shared" si="29"/>
        <v>4096.5970967950007</v>
      </c>
      <c r="T26" s="147">
        <f t="shared" si="30"/>
        <v>7551.3310540000011</v>
      </c>
      <c r="U26" s="172">
        <f t="shared" si="31"/>
        <v>49404.583420795003</v>
      </c>
      <c r="V26" s="149"/>
      <c r="W26" s="12" t="s">
        <v>11</v>
      </c>
      <c r="X26" s="150">
        <f t="shared" si="32"/>
        <v>38417.396737225004</v>
      </c>
      <c r="Y26" s="147">
        <f t="shared" si="33"/>
        <v>4206.7049427261381</v>
      </c>
      <c r="Z26" s="147">
        <f t="shared" si="34"/>
        <v>7683.4793474450016</v>
      </c>
      <c r="AA26" s="172">
        <f t="shared" si="35"/>
        <v>50307.58102739614</v>
      </c>
      <c r="AB26" s="149"/>
      <c r="AC26" s="12" t="s">
        <v>11</v>
      </c>
      <c r="AD26" s="150">
        <f t="shared" si="89"/>
        <v>38417.396737225004</v>
      </c>
      <c r="AE26" s="147">
        <f t="shared" si="36"/>
        <v>4245.1223394633635</v>
      </c>
      <c r="AF26" s="147">
        <f t="shared" si="37"/>
        <v>7683.4793474450016</v>
      </c>
      <c r="AG26" s="172">
        <f t="shared" si="38"/>
        <v>50345.998424133373</v>
      </c>
      <c r="AH26" s="149"/>
      <c r="AI26" s="12" t="s">
        <v>214</v>
      </c>
      <c r="AJ26" s="218">
        <f t="shared" si="90"/>
        <v>39185.744671969507</v>
      </c>
      <c r="AK26" s="219">
        <f t="shared" si="91"/>
        <v>4330.0247862526303</v>
      </c>
      <c r="AL26" s="219">
        <f t="shared" si="92"/>
        <v>7837.148934393902</v>
      </c>
      <c r="AM26" s="220">
        <f t="shared" si="93"/>
        <v>51352.91839261604</v>
      </c>
      <c r="AN26" s="251"/>
      <c r="AO26" s="202" t="s">
        <v>214</v>
      </c>
      <c r="AP26" s="218">
        <f>AJ26+500</f>
        <v>39685.744671969507</v>
      </c>
      <c r="AQ26" s="219">
        <f t="shared" si="94"/>
        <v>4385.2747862526303</v>
      </c>
      <c r="AR26" s="219">
        <f t="shared" si="95"/>
        <v>7937.148934393902</v>
      </c>
      <c r="AS26" s="220">
        <f t="shared" si="96"/>
        <v>52008.16839261604</v>
      </c>
      <c r="AT26" s="202" t="s">
        <v>214</v>
      </c>
      <c r="AU26" s="218">
        <f t="shared" ref="AU26:AU34" si="127">AP26*1.01</f>
        <v>40082.602118689203</v>
      </c>
      <c r="AV26" s="219">
        <f t="shared" si="97"/>
        <v>4429.1275341151568</v>
      </c>
      <c r="AW26" s="219">
        <f t="shared" si="98"/>
        <v>8016.5204237378412</v>
      </c>
      <c r="AX26" s="220">
        <f t="shared" si="99"/>
        <v>52528.250076542201</v>
      </c>
      <c r="AY26" s="202" t="s">
        <v>214</v>
      </c>
      <c r="AZ26" s="218">
        <v>41785</v>
      </c>
      <c r="BA26" s="219">
        <f t="shared" si="100"/>
        <v>4617.2425000000003</v>
      </c>
      <c r="BB26" s="219">
        <f t="shared" si="101"/>
        <v>8357</v>
      </c>
      <c r="BC26" s="220">
        <f t="shared" si="102"/>
        <v>54759.2425</v>
      </c>
      <c r="BD26" s="202" t="s">
        <v>214</v>
      </c>
      <c r="BE26" s="218">
        <f t="shared" ref="BE26:BE34" si="128">AZ26*1.02</f>
        <v>42620.700000000004</v>
      </c>
      <c r="BF26" s="219">
        <f t="shared" si="103"/>
        <v>4709.5873500000007</v>
      </c>
      <c r="BG26" s="219">
        <f t="shared" si="104"/>
        <v>8524.1400000000012</v>
      </c>
      <c r="BH26" s="220">
        <f t="shared" si="105"/>
        <v>55854.427350000005</v>
      </c>
      <c r="BI26" s="202" t="s">
        <v>214</v>
      </c>
      <c r="BJ26" s="218">
        <f t="shared" ref="BJ26:BJ31" si="129">BE26+750</f>
        <v>43370.700000000004</v>
      </c>
      <c r="BK26" s="219">
        <f t="shared" si="106"/>
        <v>4792.4623500000007</v>
      </c>
      <c r="BL26" s="219">
        <f t="shared" si="107"/>
        <v>8674.1400000000012</v>
      </c>
      <c r="BM26" s="220">
        <f>SUM(BJ26:BL26)</f>
        <v>56837.302350000005</v>
      </c>
      <c r="BN26" s="202" t="s">
        <v>214</v>
      </c>
      <c r="BO26" s="218">
        <f t="shared" ref="BO26:BO30" si="130">BJ26+1125</f>
        <v>44495.700000000004</v>
      </c>
      <c r="BP26" s="219">
        <f t="shared" ref="BP26:BP42" si="131">BO26*0.1105</f>
        <v>4916.7748500000007</v>
      </c>
      <c r="BQ26" s="219">
        <f t="shared" si="108"/>
        <v>8899.1400000000012</v>
      </c>
      <c r="BR26" s="220">
        <f t="shared" si="109"/>
        <v>58311.614850000005</v>
      </c>
      <c r="BS26" s="202" t="s">
        <v>214</v>
      </c>
      <c r="BT26" s="218">
        <f t="shared" ref="BT26:BT42" si="132">BO26*1.01</f>
        <v>44940.657000000007</v>
      </c>
      <c r="BU26" s="219">
        <f t="shared" ref="BU26:BU42" si="133">BT26*0.1105</f>
        <v>4965.9425985000007</v>
      </c>
      <c r="BV26" s="219">
        <f t="shared" si="110"/>
        <v>8988.131400000002</v>
      </c>
      <c r="BW26" s="220">
        <f t="shared" si="111"/>
        <v>58894.730998500003</v>
      </c>
      <c r="BX26" s="202" t="s">
        <v>214</v>
      </c>
      <c r="BY26" s="218">
        <f>BT26+500</f>
        <v>45440.657000000007</v>
      </c>
      <c r="BZ26" s="219">
        <f t="shared" si="55"/>
        <v>5066.6332555000008</v>
      </c>
      <c r="CA26" s="219">
        <f t="shared" si="113"/>
        <v>9088.131400000002</v>
      </c>
      <c r="CB26" s="220">
        <f t="shared" si="114"/>
        <v>59595.421655500002</v>
      </c>
      <c r="CC26" s="202" t="s">
        <v>214</v>
      </c>
      <c r="CD26" s="218">
        <f t="shared" ref="CD26:CD29" si="134">BY26+1000</f>
        <v>46440.657000000007</v>
      </c>
      <c r="CE26" s="219">
        <f t="shared" si="115"/>
        <v>5178.1332555000008</v>
      </c>
      <c r="CF26" s="219">
        <f t="shared" si="116"/>
        <v>9288.131400000002</v>
      </c>
      <c r="CG26" s="220">
        <f t="shared" si="117"/>
        <v>60906.921655500002</v>
      </c>
      <c r="CH26" s="202" t="s">
        <v>214</v>
      </c>
      <c r="CI26" s="218">
        <f t="shared" ref="CI26:CI42" si="135">CD26*1.01</f>
        <v>46905.063570000006</v>
      </c>
      <c r="CJ26" s="219">
        <f t="shared" si="118"/>
        <v>5229.9145880550004</v>
      </c>
      <c r="CK26" s="219">
        <f t="shared" si="119"/>
        <v>9381.0127140000022</v>
      </c>
      <c r="CL26" s="220">
        <f t="shared" si="120"/>
        <v>61515.990872055008</v>
      </c>
      <c r="CM26" s="202" t="s">
        <v>214</v>
      </c>
      <c r="CN26" s="218">
        <f t="shared" ref="CN26:CN27" si="136">CI26+500</f>
        <v>47405.063570000006</v>
      </c>
      <c r="CO26" s="219">
        <f t="shared" si="121"/>
        <v>5285.6645880550004</v>
      </c>
      <c r="CP26" s="219">
        <f t="shared" si="122"/>
        <v>9481.0127140000022</v>
      </c>
      <c r="CQ26" s="220">
        <f t="shared" si="123"/>
        <v>62171.740872055008</v>
      </c>
      <c r="CR26" s="202" t="s">
        <v>214</v>
      </c>
      <c r="CS26" s="218">
        <f t="shared" ref="CS26:CS42" si="137">CN26*1.01</f>
        <v>47879.114205700003</v>
      </c>
      <c r="CT26" s="219">
        <f t="shared" si="124"/>
        <v>5338.5212339355503</v>
      </c>
      <c r="CU26" s="219">
        <f t="shared" si="125"/>
        <v>9575.8228411400014</v>
      </c>
      <c r="CV26" s="220">
        <f t="shared" si="126"/>
        <v>62793.458280775551</v>
      </c>
      <c r="CX26" s="376" t="s">
        <v>224</v>
      </c>
    </row>
    <row r="27" spans="1:102" ht="12" customHeight="1" x14ac:dyDescent="0.2">
      <c r="A27" s="208"/>
      <c r="B27" s="202" t="s">
        <v>215</v>
      </c>
      <c r="C27" s="150">
        <v>38750</v>
      </c>
      <c r="D27" s="146">
        <v>4165.625</v>
      </c>
      <c r="E27" s="147">
        <v>7750</v>
      </c>
      <c r="F27" s="148">
        <v>50665.625</v>
      </c>
      <c r="G27" s="149"/>
      <c r="H27" s="150">
        <f t="shared" si="0"/>
        <v>39137.5</v>
      </c>
      <c r="I27" s="146">
        <f t="shared" si="23"/>
        <v>4246.4187499999998</v>
      </c>
      <c r="J27" s="147">
        <f t="shared" si="24"/>
        <v>7827.5</v>
      </c>
      <c r="K27" s="172">
        <f t="shared" si="25"/>
        <v>51211.418749999997</v>
      </c>
      <c r="L27" s="149"/>
      <c r="M27" s="150">
        <f t="shared" si="1"/>
        <v>39528.875</v>
      </c>
      <c r="N27" s="146">
        <f t="shared" si="26"/>
        <v>4288.8829374999996</v>
      </c>
      <c r="O27" s="147">
        <f t="shared" si="27"/>
        <v>7905.7750000000005</v>
      </c>
      <c r="P27" s="172">
        <f t="shared" si="28"/>
        <v>51723.5329375</v>
      </c>
      <c r="Q27" s="149"/>
      <c r="R27" s="150">
        <f t="shared" si="82"/>
        <v>39528.875</v>
      </c>
      <c r="S27" s="146">
        <f t="shared" si="29"/>
        <v>4288.8829374999996</v>
      </c>
      <c r="T27" s="147">
        <f t="shared" si="30"/>
        <v>7905.7750000000005</v>
      </c>
      <c r="U27" s="172">
        <f t="shared" si="31"/>
        <v>51723.5329375</v>
      </c>
      <c r="V27" s="149"/>
      <c r="W27" s="12" t="s">
        <v>12</v>
      </c>
      <c r="X27" s="150">
        <f t="shared" si="32"/>
        <v>40220.630312500005</v>
      </c>
      <c r="Y27" s="147">
        <f t="shared" si="33"/>
        <v>4404.1590192187505</v>
      </c>
      <c r="Z27" s="147">
        <f t="shared" si="34"/>
        <v>8044.1260625000014</v>
      </c>
      <c r="AA27" s="172">
        <f t="shared" si="35"/>
        <v>52668.915394218755</v>
      </c>
      <c r="AB27" s="149"/>
      <c r="AC27" s="12" t="s">
        <v>12</v>
      </c>
      <c r="AD27" s="150">
        <f t="shared" si="89"/>
        <v>40220.630312500005</v>
      </c>
      <c r="AE27" s="147">
        <f t="shared" si="36"/>
        <v>4444.3796495312508</v>
      </c>
      <c r="AF27" s="147">
        <f t="shared" si="37"/>
        <v>8044.1260625000014</v>
      </c>
      <c r="AG27" s="172">
        <f t="shared" si="38"/>
        <v>52709.136024531253</v>
      </c>
      <c r="AH27" s="149"/>
      <c r="AI27" s="12" t="s">
        <v>215</v>
      </c>
      <c r="AJ27" s="218">
        <f t="shared" si="90"/>
        <v>41025.042918750005</v>
      </c>
      <c r="AK27" s="219">
        <f t="shared" si="91"/>
        <v>4533.2672425218752</v>
      </c>
      <c r="AL27" s="219">
        <f t="shared" si="92"/>
        <v>8205.008583750001</v>
      </c>
      <c r="AM27" s="220">
        <f t="shared" si="93"/>
        <v>53763.318745021883</v>
      </c>
      <c r="AN27" s="251"/>
      <c r="AO27" s="202" t="s">
        <v>215</v>
      </c>
      <c r="AP27" s="218">
        <f t="shared" ref="AP27:AP33" si="138">AJ27+500</f>
        <v>41525.042918750005</v>
      </c>
      <c r="AQ27" s="219">
        <f t="shared" si="94"/>
        <v>4588.5172425218752</v>
      </c>
      <c r="AR27" s="219">
        <f t="shared" si="95"/>
        <v>8305.008583750001</v>
      </c>
      <c r="AS27" s="220">
        <f t="shared" si="96"/>
        <v>54418.568745021883</v>
      </c>
      <c r="AT27" s="202" t="s">
        <v>215</v>
      </c>
      <c r="AU27" s="218">
        <f t="shared" si="127"/>
        <v>41940.293347937506</v>
      </c>
      <c r="AV27" s="219">
        <f t="shared" si="97"/>
        <v>4634.4024149470943</v>
      </c>
      <c r="AW27" s="219">
        <f t="shared" si="98"/>
        <v>8388.0586695875008</v>
      </c>
      <c r="AX27" s="220">
        <f t="shared" si="99"/>
        <v>54962.754432472102</v>
      </c>
      <c r="AY27" s="202" t="s">
        <v>215</v>
      </c>
      <c r="AZ27" s="218">
        <v>43699</v>
      </c>
      <c r="BA27" s="219">
        <f t="shared" si="100"/>
        <v>4828.7394999999997</v>
      </c>
      <c r="BB27" s="219">
        <f t="shared" si="101"/>
        <v>8739.8000000000011</v>
      </c>
      <c r="BC27" s="220">
        <f t="shared" si="102"/>
        <v>57267.539499999999</v>
      </c>
      <c r="BD27" s="202" t="s">
        <v>215</v>
      </c>
      <c r="BE27" s="218">
        <v>44572</v>
      </c>
      <c r="BF27" s="219">
        <f t="shared" si="103"/>
        <v>4925.2060000000001</v>
      </c>
      <c r="BG27" s="219">
        <f t="shared" si="104"/>
        <v>8914.4</v>
      </c>
      <c r="BH27" s="220">
        <f t="shared" si="105"/>
        <v>58411.606</v>
      </c>
      <c r="BI27" s="202" t="s">
        <v>215</v>
      </c>
      <c r="BJ27" s="218">
        <f t="shared" si="129"/>
        <v>45322</v>
      </c>
      <c r="BK27" s="219">
        <f t="shared" si="106"/>
        <v>5008.0810000000001</v>
      </c>
      <c r="BL27" s="219">
        <f t="shared" si="107"/>
        <v>9064.4</v>
      </c>
      <c r="BM27" s="220">
        <f>SUM(BJ27:BL27)</f>
        <v>59394.481</v>
      </c>
      <c r="BN27" s="202" t="s">
        <v>215</v>
      </c>
      <c r="BO27" s="218">
        <f t="shared" si="130"/>
        <v>46447</v>
      </c>
      <c r="BP27" s="219">
        <f t="shared" si="131"/>
        <v>5132.3935000000001</v>
      </c>
      <c r="BQ27" s="219">
        <f t="shared" si="108"/>
        <v>9289.4</v>
      </c>
      <c r="BR27" s="220">
        <f t="shared" si="109"/>
        <v>60868.7935</v>
      </c>
      <c r="BS27" s="202" t="s">
        <v>215</v>
      </c>
      <c r="BT27" s="218">
        <f t="shared" si="132"/>
        <v>46911.47</v>
      </c>
      <c r="BU27" s="219">
        <f t="shared" si="133"/>
        <v>5183.7174350000005</v>
      </c>
      <c r="BV27" s="219">
        <f t="shared" si="110"/>
        <v>9382.2939999999999</v>
      </c>
      <c r="BW27" s="220">
        <f t="shared" si="111"/>
        <v>61477.481435000002</v>
      </c>
      <c r="BX27" s="202" t="s">
        <v>215</v>
      </c>
      <c r="BY27" s="218">
        <f t="shared" si="112"/>
        <v>47411.47</v>
      </c>
      <c r="BZ27" s="219">
        <f t="shared" si="55"/>
        <v>5286.3789050000005</v>
      </c>
      <c r="CA27" s="219">
        <f t="shared" si="113"/>
        <v>9482.2939999999999</v>
      </c>
      <c r="CB27" s="220">
        <f t="shared" si="114"/>
        <v>62180.142905000001</v>
      </c>
      <c r="CC27" s="202" t="s">
        <v>215</v>
      </c>
      <c r="CD27" s="218">
        <f t="shared" si="134"/>
        <v>48411.47</v>
      </c>
      <c r="CE27" s="219">
        <f t="shared" si="115"/>
        <v>5397.8789050000005</v>
      </c>
      <c r="CF27" s="219">
        <f t="shared" si="116"/>
        <v>9682.2939999999999</v>
      </c>
      <c r="CG27" s="220">
        <f t="shared" si="117"/>
        <v>63491.642905000001</v>
      </c>
      <c r="CH27" s="202" t="s">
        <v>215</v>
      </c>
      <c r="CI27" s="218">
        <f t="shared" si="135"/>
        <v>48895.584699999999</v>
      </c>
      <c r="CJ27" s="219">
        <f t="shared" si="118"/>
        <v>5451.8576940499997</v>
      </c>
      <c r="CK27" s="219">
        <f t="shared" si="119"/>
        <v>9779.1169399999999</v>
      </c>
      <c r="CL27" s="220">
        <f t="shared" si="120"/>
        <v>64126.559334049998</v>
      </c>
      <c r="CM27" s="202" t="s">
        <v>215</v>
      </c>
      <c r="CN27" s="218">
        <f t="shared" si="136"/>
        <v>49395.584699999999</v>
      </c>
      <c r="CO27" s="219">
        <f t="shared" si="121"/>
        <v>5507.6076940499997</v>
      </c>
      <c r="CP27" s="219">
        <f t="shared" si="122"/>
        <v>9879.1169399999999</v>
      </c>
      <c r="CQ27" s="220">
        <f t="shared" si="123"/>
        <v>64782.309334049998</v>
      </c>
      <c r="CR27" s="202" t="s">
        <v>215</v>
      </c>
      <c r="CS27" s="218">
        <f t="shared" si="137"/>
        <v>49889.540546999997</v>
      </c>
      <c r="CT27" s="219">
        <f t="shared" si="124"/>
        <v>5562.6837709904994</v>
      </c>
      <c r="CU27" s="219">
        <f t="shared" si="125"/>
        <v>9977.9081093999994</v>
      </c>
      <c r="CV27" s="220">
        <f t="shared" si="126"/>
        <v>65430.132427390497</v>
      </c>
      <c r="CX27" s="377"/>
    </row>
    <row r="28" spans="1:102" x14ac:dyDescent="0.2">
      <c r="A28" s="246" t="s">
        <v>41</v>
      </c>
      <c r="B28" s="202" t="s">
        <v>216</v>
      </c>
      <c r="C28" s="150">
        <v>39860</v>
      </c>
      <c r="D28" s="146">
        <v>4284.95</v>
      </c>
      <c r="E28" s="147">
        <v>7972</v>
      </c>
      <c r="F28" s="148">
        <v>52116.95</v>
      </c>
      <c r="G28" s="149"/>
      <c r="H28" s="150">
        <f t="shared" si="0"/>
        <v>40258.6</v>
      </c>
      <c r="I28" s="146">
        <f t="shared" si="23"/>
        <v>4368.0581000000002</v>
      </c>
      <c r="J28" s="147">
        <f t="shared" si="24"/>
        <v>8051.72</v>
      </c>
      <c r="K28" s="172">
        <f t="shared" si="25"/>
        <v>52678.378100000002</v>
      </c>
      <c r="L28" s="149"/>
      <c r="M28" s="150">
        <f t="shared" si="1"/>
        <v>40661.186000000002</v>
      </c>
      <c r="N28" s="146">
        <f t="shared" si="26"/>
        <v>4411.7386809999998</v>
      </c>
      <c r="O28" s="147">
        <f t="shared" si="27"/>
        <v>8132.2372000000005</v>
      </c>
      <c r="P28" s="172">
        <f t="shared" si="28"/>
        <v>53205.161881000007</v>
      </c>
      <c r="Q28" s="149"/>
      <c r="R28" s="150">
        <f t="shared" si="82"/>
        <v>40661.186000000002</v>
      </c>
      <c r="S28" s="146">
        <f t="shared" si="29"/>
        <v>4411.7386809999998</v>
      </c>
      <c r="T28" s="147">
        <f t="shared" si="30"/>
        <v>8132.2372000000005</v>
      </c>
      <c r="U28" s="172">
        <f t="shared" si="31"/>
        <v>53205.161881000007</v>
      </c>
      <c r="V28" s="149"/>
      <c r="W28" s="12" t="s">
        <v>13</v>
      </c>
      <c r="X28" s="150">
        <f t="shared" si="32"/>
        <v>41372.756755000002</v>
      </c>
      <c r="Y28" s="147">
        <f t="shared" si="33"/>
        <v>4530.3168646724998</v>
      </c>
      <c r="Z28" s="147">
        <f t="shared" si="34"/>
        <v>8274.5513510000001</v>
      </c>
      <c r="AA28" s="172">
        <f t="shared" si="35"/>
        <v>54177.624970672507</v>
      </c>
      <c r="AB28" s="149"/>
      <c r="AC28" s="12" t="s">
        <v>13</v>
      </c>
      <c r="AD28" s="150">
        <f t="shared" si="89"/>
        <v>41372.756755000002</v>
      </c>
      <c r="AE28" s="147">
        <f t="shared" si="36"/>
        <v>4571.6896214275002</v>
      </c>
      <c r="AF28" s="147">
        <f t="shared" si="37"/>
        <v>8274.5513510000001</v>
      </c>
      <c r="AG28" s="172">
        <f t="shared" si="38"/>
        <v>54218.997727427501</v>
      </c>
      <c r="AH28" s="149"/>
      <c r="AI28" s="12" t="s">
        <v>216</v>
      </c>
      <c r="AJ28" s="218">
        <f t="shared" si="90"/>
        <v>42200.211890099999</v>
      </c>
      <c r="AK28" s="219">
        <f t="shared" si="91"/>
        <v>4663.1234138560503</v>
      </c>
      <c r="AL28" s="219">
        <f t="shared" si="92"/>
        <v>8440.0423780199999</v>
      </c>
      <c r="AM28" s="220">
        <f t="shared" si="93"/>
        <v>55303.377681976046</v>
      </c>
      <c r="AN28" s="251"/>
      <c r="AO28" s="202" t="s">
        <v>216</v>
      </c>
      <c r="AP28" s="218">
        <f t="shared" si="138"/>
        <v>42700.211890099999</v>
      </c>
      <c r="AQ28" s="219">
        <f t="shared" si="94"/>
        <v>4718.3734138560503</v>
      </c>
      <c r="AR28" s="219">
        <f t="shared" si="95"/>
        <v>8540.0423780199999</v>
      </c>
      <c r="AS28" s="220">
        <f t="shared" si="96"/>
        <v>55958.627681976046</v>
      </c>
      <c r="AT28" s="202" t="s">
        <v>216</v>
      </c>
      <c r="AU28" s="218">
        <f t="shared" si="127"/>
        <v>43127.214009001</v>
      </c>
      <c r="AV28" s="219">
        <f t="shared" si="97"/>
        <v>4765.5571479946102</v>
      </c>
      <c r="AW28" s="219">
        <f t="shared" si="98"/>
        <v>8625.4428018002</v>
      </c>
      <c r="AX28" s="220">
        <f t="shared" si="99"/>
        <v>56518.213958795808</v>
      </c>
      <c r="AY28" s="202" t="s">
        <v>216</v>
      </c>
      <c r="AZ28" s="218">
        <v>44921</v>
      </c>
      <c r="BA28" s="219">
        <f t="shared" si="100"/>
        <v>4963.7704999999996</v>
      </c>
      <c r="BB28" s="219">
        <f t="shared" si="101"/>
        <v>8984.2000000000007</v>
      </c>
      <c r="BC28" s="220">
        <f t="shared" si="102"/>
        <v>58868.970499999996</v>
      </c>
      <c r="BD28" s="202" t="s">
        <v>216</v>
      </c>
      <c r="BE28" s="218">
        <f t="shared" si="128"/>
        <v>45819.42</v>
      </c>
      <c r="BF28" s="219">
        <f t="shared" si="103"/>
        <v>5063.0459099999998</v>
      </c>
      <c r="BG28" s="219">
        <f t="shared" si="104"/>
        <v>9163.884</v>
      </c>
      <c r="BH28" s="220">
        <f t="shared" si="105"/>
        <v>60046.349909999997</v>
      </c>
      <c r="BI28" s="202" t="s">
        <v>216</v>
      </c>
      <c r="BJ28" s="218">
        <f t="shared" si="129"/>
        <v>46569.42</v>
      </c>
      <c r="BK28" s="219">
        <f t="shared" si="106"/>
        <v>5145.9209099999998</v>
      </c>
      <c r="BL28" s="219">
        <f t="shared" si="107"/>
        <v>9313.884</v>
      </c>
      <c r="BM28" s="220">
        <f>SUM(BJ28:BL28)</f>
        <v>61029.224909999997</v>
      </c>
      <c r="BN28" s="202" t="s">
        <v>216</v>
      </c>
      <c r="BO28" s="218">
        <f t="shared" si="130"/>
        <v>47694.42</v>
      </c>
      <c r="BP28" s="219">
        <f t="shared" si="131"/>
        <v>5270.2334099999998</v>
      </c>
      <c r="BQ28" s="219">
        <f t="shared" si="108"/>
        <v>9538.884</v>
      </c>
      <c r="BR28" s="220">
        <f t="shared" si="109"/>
        <v>62503.537409999997</v>
      </c>
      <c r="BS28" s="202" t="s">
        <v>216</v>
      </c>
      <c r="BT28" s="218">
        <f t="shared" si="132"/>
        <v>48171.364199999996</v>
      </c>
      <c r="BU28" s="219">
        <f t="shared" si="133"/>
        <v>5322.9357440999993</v>
      </c>
      <c r="BV28" s="219">
        <f t="shared" si="110"/>
        <v>9634.2728399999996</v>
      </c>
      <c r="BW28" s="220">
        <f t="shared" si="111"/>
        <v>63128.572784099997</v>
      </c>
      <c r="BX28" s="202" t="s">
        <v>216</v>
      </c>
      <c r="BY28" s="218">
        <f t="shared" si="112"/>
        <v>48671.364199999996</v>
      </c>
      <c r="BZ28" s="219">
        <f t="shared" si="55"/>
        <v>5426.8571082999997</v>
      </c>
      <c r="CA28" s="219">
        <f t="shared" si="113"/>
        <v>9734.2728399999996</v>
      </c>
      <c r="CB28" s="220">
        <f t="shared" si="114"/>
        <v>63832.494148299993</v>
      </c>
      <c r="CC28" s="202" t="s">
        <v>216</v>
      </c>
      <c r="CD28" s="218">
        <f t="shared" si="134"/>
        <v>49671.364199999996</v>
      </c>
      <c r="CE28" s="219">
        <f t="shared" si="115"/>
        <v>5538.3571082999997</v>
      </c>
      <c r="CF28" s="219">
        <f t="shared" si="116"/>
        <v>9934.2728399999996</v>
      </c>
      <c r="CG28" s="220">
        <f t="shared" si="117"/>
        <v>65143.994148299993</v>
      </c>
      <c r="CH28" s="202" t="s">
        <v>216</v>
      </c>
      <c r="CI28" s="218">
        <f t="shared" si="135"/>
        <v>50168.077841999999</v>
      </c>
      <c r="CJ28" s="219">
        <f t="shared" si="118"/>
        <v>5593.7406793829996</v>
      </c>
      <c r="CK28" s="219">
        <f t="shared" si="119"/>
        <v>10033.6155684</v>
      </c>
      <c r="CL28" s="220">
        <f t="shared" si="120"/>
        <v>65795.434089782997</v>
      </c>
      <c r="CM28" s="202" t="s">
        <v>216</v>
      </c>
      <c r="CN28" s="218">
        <f t="shared" ref="CN28:CN42" si="139">CI28*1.01</f>
        <v>50669.758620419998</v>
      </c>
      <c r="CO28" s="219">
        <f t="shared" si="121"/>
        <v>5649.6780861768302</v>
      </c>
      <c r="CP28" s="219">
        <f t="shared" si="122"/>
        <v>10133.951724084</v>
      </c>
      <c r="CQ28" s="220">
        <f t="shared" si="123"/>
        <v>66453.388430680818</v>
      </c>
      <c r="CR28" s="202" t="s">
        <v>216</v>
      </c>
      <c r="CS28" s="218">
        <f t="shared" si="137"/>
        <v>51176.4562066242</v>
      </c>
      <c r="CT28" s="219">
        <f t="shared" si="124"/>
        <v>5706.1748670385987</v>
      </c>
      <c r="CU28" s="219">
        <f t="shared" si="125"/>
        <v>10235.291241324841</v>
      </c>
      <c r="CV28" s="220">
        <f t="shared" si="126"/>
        <v>67117.922314987634</v>
      </c>
      <c r="CX28" s="188" t="s">
        <v>225</v>
      </c>
    </row>
    <row r="29" spans="1:102" x14ac:dyDescent="0.2">
      <c r="A29" s="247"/>
      <c r="B29" s="202" t="s">
        <v>217</v>
      </c>
      <c r="C29" s="150">
        <v>41003</v>
      </c>
      <c r="D29" s="146">
        <v>4407.8225000000002</v>
      </c>
      <c r="E29" s="147">
        <v>8200.6</v>
      </c>
      <c r="F29" s="148">
        <v>53611.422500000001</v>
      </c>
      <c r="G29" s="149"/>
      <c r="H29" s="150">
        <f t="shared" si="0"/>
        <v>41413.03</v>
      </c>
      <c r="I29" s="146">
        <f t="shared" si="23"/>
        <v>4493.3137550000001</v>
      </c>
      <c r="J29" s="147">
        <f t="shared" si="24"/>
        <v>8282.6059999999998</v>
      </c>
      <c r="K29" s="172">
        <f t="shared" si="25"/>
        <v>54188.949755000001</v>
      </c>
      <c r="L29" s="149"/>
      <c r="M29" s="150">
        <f t="shared" si="1"/>
        <v>41827.160299999996</v>
      </c>
      <c r="N29" s="146">
        <f t="shared" si="26"/>
        <v>4538.2468925499998</v>
      </c>
      <c r="O29" s="147">
        <f t="shared" si="27"/>
        <v>8365.4320599999992</v>
      </c>
      <c r="P29" s="172">
        <f t="shared" si="28"/>
        <v>54730.839252549995</v>
      </c>
      <c r="Q29" s="149"/>
      <c r="R29" s="150">
        <f t="shared" si="82"/>
        <v>41827.160299999996</v>
      </c>
      <c r="S29" s="146">
        <f t="shared" si="29"/>
        <v>4538.2468925499998</v>
      </c>
      <c r="T29" s="147">
        <f t="shared" si="30"/>
        <v>8365.4320599999992</v>
      </c>
      <c r="U29" s="172">
        <f t="shared" si="31"/>
        <v>54730.839252549995</v>
      </c>
      <c r="V29" s="149"/>
      <c r="W29" s="15" t="s">
        <v>14</v>
      </c>
      <c r="X29" s="150">
        <f t="shared" si="32"/>
        <v>42559.135605249998</v>
      </c>
      <c r="Y29" s="147">
        <f t="shared" si="33"/>
        <v>4660.2253487748749</v>
      </c>
      <c r="Z29" s="147">
        <f t="shared" si="34"/>
        <v>8511.8271210500006</v>
      </c>
      <c r="AA29" s="172">
        <f t="shared" si="35"/>
        <v>55731.188075074875</v>
      </c>
      <c r="AB29" s="149"/>
      <c r="AC29" s="15" t="s">
        <v>14</v>
      </c>
      <c r="AD29" s="150">
        <f t="shared" si="89"/>
        <v>42559.135605249998</v>
      </c>
      <c r="AE29" s="147">
        <f t="shared" si="36"/>
        <v>4702.7844843801249</v>
      </c>
      <c r="AF29" s="147">
        <f t="shared" si="37"/>
        <v>8511.8271210500006</v>
      </c>
      <c r="AG29" s="172">
        <f t="shared" si="38"/>
        <v>55773.747210680121</v>
      </c>
      <c r="AH29" s="149"/>
      <c r="AI29" s="12" t="s">
        <v>217</v>
      </c>
      <c r="AJ29" s="218">
        <f t="shared" si="90"/>
        <v>43410.318317354999</v>
      </c>
      <c r="AK29" s="219">
        <f t="shared" si="91"/>
        <v>4796.8401740677273</v>
      </c>
      <c r="AL29" s="219">
        <f t="shared" si="92"/>
        <v>8682.0636634710008</v>
      </c>
      <c r="AM29" s="220">
        <f t="shared" si="93"/>
        <v>56889.22215489373</v>
      </c>
      <c r="AN29" s="251"/>
      <c r="AO29" s="202" t="s">
        <v>217</v>
      </c>
      <c r="AP29" s="218">
        <f t="shared" si="138"/>
        <v>43910.318317354999</v>
      </c>
      <c r="AQ29" s="219">
        <f t="shared" si="94"/>
        <v>4852.0901740677273</v>
      </c>
      <c r="AR29" s="219">
        <f t="shared" si="95"/>
        <v>8782.0636634710008</v>
      </c>
      <c r="AS29" s="220">
        <f t="shared" si="96"/>
        <v>57544.47215489373</v>
      </c>
      <c r="AT29" s="202" t="s">
        <v>217</v>
      </c>
      <c r="AU29" s="218">
        <f t="shared" si="127"/>
        <v>44349.421500528551</v>
      </c>
      <c r="AV29" s="219">
        <f t="shared" si="97"/>
        <v>4900.6110758084051</v>
      </c>
      <c r="AW29" s="219">
        <f t="shared" si="98"/>
        <v>8869.8843001057103</v>
      </c>
      <c r="AX29" s="220">
        <f t="shared" si="99"/>
        <v>58119.916876442665</v>
      </c>
      <c r="AY29" s="202" t="s">
        <v>217</v>
      </c>
      <c r="AZ29" s="218">
        <v>46180</v>
      </c>
      <c r="BA29" s="219">
        <f t="shared" si="100"/>
        <v>5102.8900000000003</v>
      </c>
      <c r="BB29" s="219">
        <f t="shared" si="101"/>
        <v>9236</v>
      </c>
      <c r="BC29" s="220">
        <f t="shared" si="102"/>
        <v>60518.89</v>
      </c>
      <c r="BD29" s="202" t="s">
        <v>217</v>
      </c>
      <c r="BE29" s="218">
        <f t="shared" si="128"/>
        <v>47103.6</v>
      </c>
      <c r="BF29" s="219">
        <f t="shared" si="103"/>
        <v>5204.9477999999999</v>
      </c>
      <c r="BG29" s="219">
        <f t="shared" si="104"/>
        <v>9420.7199999999993</v>
      </c>
      <c r="BH29" s="220">
        <f t="shared" si="105"/>
        <v>61729.267800000001</v>
      </c>
      <c r="BI29" s="202" t="s">
        <v>217</v>
      </c>
      <c r="BJ29" s="218">
        <f t="shared" si="129"/>
        <v>47853.599999999999</v>
      </c>
      <c r="BK29" s="219">
        <f t="shared" si="106"/>
        <v>5287.8227999999999</v>
      </c>
      <c r="BL29" s="219">
        <f t="shared" si="107"/>
        <v>9570.7199999999993</v>
      </c>
      <c r="BM29" s="220">
        <f>SUM(BJ29:BL29)</f>
        <v>62712.142800000001</v>
      </c>
      <c r="BN29" s="202" t="s">
        <v>217</v>
      </c>
      <c r="BO29" s="218">
        <f t="shared" si="130"/>
        <v>48978.6</v>
      </c>
      <c r="BP29" s="219">
        <f t="shared" si="131"/>
        <v>5412.1352999999999</v>
      </c>
      <c r="BQ29" s="219">
        <f t="shared" si="108"/>
        <v>9795.7199999999993</v>
      </c>
      <c r="BR29" s="220">
        <f t="shared" si="109"/>
        <v>64186.455300000001</v>
      </c>
      <c r="BS29" s="202" t="s">
        <v>217</v>
      </c>
      <c r="BT29" s="218">
        <f t="shared" si="132"/>
        <v>49468.385999999999</v>
      </c>
      <c r="BU29" s="219">
        <f t="shared" si="133"/>
        <v>5466.2566529999995</v>
      </c>
      <c r="BV29" s="219">
        <f t="shared" si="110"/>
        <v>9893.6772000000001</v>
      </c>
      <c r="BW29" s="220">
        <f t="shared" si="111"/>
        <v>64828.319852999994</v>
      </c>
      <c r="BX29" s="202" t="s">
        <v>217</v>
      </c>
      <c r="BY29" s="218">
        <f>BT29+500</f>
        <v>49968.385999999999</v>
      </c>
      <c r="BZ29" s="219">
        <f t="shared" si="55"/>
        <v>5571.4750389999999</v>
      </c>
      <c r="CA29" s="219">
        <f t="shared" si="113"/>
        <v>9993.6772000000001</v>
      </c>
      <c r="CB29" s="220">
        <f t="shared" si="114"/>
        <v>65533.538238999994</v>
      </c>
      <c r="CC29" s="202" t="s">
        <v>217</v>
      </c>
      <c r="CD29" s="218">
        <f t="shared" si="134"/>
        <v>50968.385999999999</v>
      </c>
      <c r="CE29" s="219">
        <f t="shared" si="115"/>
        <v>5682.9750389999999</v>
      </c>
      <c r="CF29" s="219">
        <f t="shared" si="116"/>
        <v>10193.6772</v>
      </c>
      <c r="CG29" s="220">
        <f t="shared" si="117"/>
        <v>66845.038239000001</v>
      </c>
      <c r="CH29" s="202" t="s">
        <v>217</v>
      </c>
      <c r="CI29" s="218">
        <f t="shared" si="135"/>
        <v>51478.069859999996</v>
      </c>
      <c r="CJ29" s="219">
        <f t="shared" si="118"/>
        <v>5739.8047893899993</v>
      </c>
      <c r="CK29" s="219">
        <f t="shared" si="119"/>
        <v>10295.613971999999</v>
      </c>
      <c r="CL29" s="220">
        <f t="shared" si="120"/>
        <v>67513.488621389988</v>
      </c>
      <c r="CM29" s="202" t="s">
        <v>217</v>
      </c>
      <c r="CN29" s="218">
        <f t="shared" si="139"/>
        <v>51992.850558599996</v>
      </c>
      <c r="CO29" s="219">
        <f t="shared" si="121"/>
        <v>5797.2028372838995</v>
      </c>
      <c r="CP29" s="219">
        <f t="shared" si="122"/>
        <v>10398.570111720001</v>
      </c>
      <c r="CQ29" s="220">
        <f t="shared" si="123"/>
        <v>68188.623507603887</v>
      </c>
      <c r="CR29" s="202" t="s">
        <v>217</v>
      </c>
      <c r="CS29" s="218">
        <f t="shared" si="137"/>
        <v>52512.779064185997</v>
      </c>
      <c r="CT29" s="219">
        <f t="shared" si="124"/>
        <v>5855.1748656567388</v>
      </c>
      <c r="CU29" s="219">
        <f t="shared" si="125"/>
        <v>10502.555812837199</v>
      </c>
      <c r="CV29" s="220">
        <f t="shared" si="126"/>
        <v>68870.509742679933</v>
      </c>
      <c r="CX29" s="186"/>
    </row>
    <row r="30" spans="1:102" x14ac:dyDescent="0.2">
      <c r="A30" s="247"/>
      <c r="B30" s="202" t="s">
        <v>218</v>
      </c>
      <c r="C30" s="150">
        <v>42181</v>
      </c>
      <c r="D30" s="146">
        <v>4534.4574999999995</v>
      </c>
      <c r="E30" s="147">
        <v>8436.2000000000007</v>
      </c>
      <c r="F30" s="148">
        <v>55151.657500000001</v>
      </c>
      <c r="G30" s="149"/>
      <c r="H30" s="150">
        <f t="shared" si="0"/>
        <v>42602.81</v>
      </c>
      <c r="I30" s="146">
        <f t="shared" si="23"/>
        <v>4622.4048849999999</v>
      </c>
      <c r="J30" s="147">
        <f t="shared" si="24"/>
        <v>8520.5619999999999</v>
      </c>
      <c r="K30" s="172">
        <f t="shared" si="25"/>
        <v>55745.776884999992</v>
      </c>
      <c r="L30" s="149"/>
      <c r="M30" s="150">
        <f t="shared" si="1"/>
        <v>43028.838100000001</v>
      </c>
      <c r="N30" s="146">
        <f t="shared" si="26"/>
        <v>4668.6289338500001</v>
      </c>
      <c r="O30" s="147">
        <f t="shared" si="27"/>
        <v>8605.7676200000005</v>
      </c>
      <c r="P30" s="172">
        <f t="shared" si="28"/>
        <v>56303.234653849999</v>
      </c>
      <c r="Q30" s="149"/>
      <c r="R30" s="150">
        <f t="shared" si="82"/>
        <v>43028.838100000001</v>
      </c>
      <c r="S30" s="146">
        <f t="shared" si="29"/>
        <v>4668.6289338500001</v>
      </c>
      <c r="T30" s="147">
        <f t="shared" si="30"/>
        <v>8605.7676200000005</v>
      </c>
      <c r="U30" s="172">
        <f t="shared" si="31"/>
        <v>56303.234653849999</v>
      </c>
      <c r="V30" s="149"/>
      <c r="W30" s="12" t="s">
        <v>15</v>
      </c>
      <c r="X30" s="150">
        <f t="shared" si="32"/>
        <v>43781.842766750007</v>
      </c>
      <c r="Y30" s="147">
        <f t="shared" si="33"/>
        <v>4794.1117829591258</v>
      </c>
      <c r="Z30" s="147">
        <f t="shared" si="34"/>
        <v>8756.3685533500011</v>
      </c>
      <c r="AA30" s="172">
        <f t="shared" si="35"/>
        <v>57332.323103059134</v>
      </c>
      <c r="AB30" s="149"/>
      <c r="AC30" s="12" t="s">
        <v>15</v>
      </c>
      <c r="AD30" s="150">
        <f t="shared" si="89"/>
        <v>43781.842766750007</v>
      </c>
      <c r="AE30" s="147">
        <f t="shared" si="36"/>
        <v>4837.8936257258756</v>
      </c>
      <c r="AF30" s="147">
        <f t="shared" si="37"/>
        <v>8756.3685533500011</v>
      </c>
      <c r="AG30" s="172">
        <f t="shared" si="38"/>
        <v>57376.104945825886</v>
      </c>
      <c r="AH30" s="149"/>
      <c r="AI30" s="12" t="s">
        <v>218</v>
      </c>
      <c r="AJ30" s="218">
        <f t="shared" si="90"/>
        <v>44657.479622085011</v>
      </c>
      <c r="AK30" s="219">
        <f t="shared" si="91"/>
        <v>4934.6514982403942</v>
      </c>
      <c r="AL30" s="219">
        <f t="shared" si="92"/>
        <v>8931.4959244170022</v>
      </c>
      <c r="AM30" s="220">
        <f t="shared" si="93"/>
        <v>58523.62704474241</v>
      </c>
      <c r="AN30" s="251"/>
      <c r="AO30" s="202" t="s">
        <v>218</v>
      </c>
      <c r="AP30" s="218">
        <f t="shared" si="138"/>
        <v>45157.479622085011</v>
      </c>
      <c r="AQ30" s="219">
        <f t="shared" si="94"/>
        <v>4989.9014982403942</v>
      </c>
      <c r="AR30" s="219">
        <f t="shared" si="95"/>
        <v>9031.4959244170022</v>
      </c>
      <c r="AS30" s="220">
        <f t="shared" si="96"/>
        <v>59178.87704474241</v>
      </c>
      <c r="AT30" s="202" t="s">
        <v>218</v>
      </c>
      <c r="AU30" s="218">
        <f t="shared" si="127"/>
        <v>45609.054418305859</v>
      </c>
      <c r="AV30" s="219">
        <f t="shared" si="97"/>
        <v>5039.8005132227972</v>
      </c>
      <c r="AW30" s="219">
        <f t="shared" si="98"/>
        <v>9121.8108836611718</v>
      </c>
      <c r="AX30" s="220">
        <f t="shared" si="99"/>
        <v>59770.66581518983</v>
      </c>
      <c r="AY30" s="202" t="s">
        <v>218</v>
      </c>
      <c r="AZ30" s="218">
        <v>47477</v>
      </c>
      <c r="BA30" s="219">
        <f t="shared" si="100"/>
        <v>5246.2084999999997</v>
      </c>
      <c r="BB30" s="219">
        <f t="shared" si="101"/>
        <v>9495.4</v>
      </c>
      <c r="BC30" s="220">
        <f t="shared" si="102"/>
        <v>62218.608500000002</v>
      </c>
      <c r="BD30" s="202" t="s">
        <v>218</v>
      </c>
      <c r="BE30" s="218">
        <f t="shared" si="128"/>
        <v>48426.54</v>
      </c>
      <c r="BF30" s="219">
        <f t="shared" si="103"/>
        <v>5351.13267</v>
      </c>
      <c r="BG30" s="219">
        <f t="shared" si="104"/>
        <v>9685.3080000000009</v>
      </c>
      <c r="BH30" s="220">
        <f t="shared" si="105"/>
        <v>63462.980670000004</v>
      </c>
      <c r="BI30" s="202" t="s">
        <v>218</v>
      </c>
      <c r="BJ30" s="218">
        <f t="shared" si="129"/>
        <v>49176.54</v>
      </c>
      <c r="BK30" s="219">
        <f t="shared" si="106"/>
        <v>5434.00767</v>
      </c>
      <c r="BL30" s="219">
        <f t="shared" si="107"/>
        <v>9835.3080000000009</v>
      </c>
      <c r="BM30" s="220">
        <f>SUM(BJ30:BL30)</f>
        <v>64445.855670000004</v>
      </c>
      <c r="BN30" s="202" t="s">
        <v>218</v>
      </c>
      <c r="BO30" s="218">
        <f t="shared" si="130"/>
        <v>50301.54</v>
      </c>
      <c r="BP30" s="219">
        <f t="shared" si="131"/>
        <v>5558.32017</v>
      </c>
      <c r="BQ30" s="219">
        <f t="shared" si="108"/>
        <v>10060.308000000001</v>
      </c>
      <c r="BR30" s="220">
        <f t="shared" si="109"/>
        <v>65920.168170000004</v>
      </c>
      <c r="BS30" s="202" t="s">
        <v>218</v>
      </c>
      <c r="BT30" s="218">
        <f t="shared" si="132"/>
        <v>50804.555400000005</v>
      </c>
      <c r="BU30" s="219">
        <f t="shared" si="133"/>
        <v>5613.9033717000002</v>
      </c>
      <c r="BV30" s="219">
        <f t="shared" si="110"/>
        <v>10160.911080000002</v>
      </c>
      <c r="BW30" s="220">
        <f t="shared" si="111"/>
        <v>66579.369851700001</v>
      </c>
      <c r="BX30" s="202" t="s">
        <v>218</v>
      </c>
      <c r="BY30" s="218">
        <f>BT30*1.01</f>
        <v>51312.600954000009</v>
      </c>
      <c r="BZ30" s="219">
        <f t="shared" si="55"/>
        <v>5721.3550063710009</v>
      </c>
      <c r="CA30" s="219">
        <f t="shared" si="113"/>
        <v>10262.520190800002</v>
      </c>
      <c r="CB30" s="220">
        <f t="shared" si="114"/>
        <v>67296.476151171009</v>
      </c>
      <c r="CC30" s="202" t="s">
        <v>218</v>
      </c>
      <c r="CD30" s="218">
        <f>BY30*1.02</f>
        <v>52338.852973080007</v>
      </c>
      <c r="CE30" s="219">
        <f t="shared" si="115"/>
        <v>5835.7821064984209</v>
      </c>
      <c r="CF30" s="219">
        <f t="shared" si="116"/>
        <v>10467.770594616002</v>
      </c>
      <c r="CG30" s="220">
        <f t="shared" si="117"/>
        <v>68642.405674194437</v>
      </c>
      <c r="CH30" s="202" t="s">
        <v>218</v>
      </c>
      <c r="CI30" s="218">
        <f t="shared" si="135"/>
        <v>52862.241502810808</v>
      </c>
      <c r="CJ30" s="219">
        <f t="shared" si="118"/>
        <v>5894.1399275634049</v>
      </c>
      <c r="CK30" s="219">
        <f t="shared" si="119"/>
        <v>10572.448300562162</v>
      </c>
      <c r="CL30" s="220">
        <f t="shared" si="120"/>
        <v>69328.82973093637</v>
      </c>
      <c r="CM30" s="202" t="s">
        <v>218</v>
      </c>
      <c r="CN30" s="218">
        <f t="shared" si="139"/>
        <v>53390.863917838913</v>
      </c>
      <c r="CO30" s="219">
        <f t="shared" si="121"/>
        <v>5953.0813268390393</v>
      </c>
      <c r="CP30" s="219">
        <f t="shared" si="122"/>
        <v>10678.172783567783</v>
      </c>
      <c r="CQ30" s="220">
        <f t="shared" si="123"/>
        <v>70022.118028245735</v>
      </c>
      <c r="CR30" s="202" t="s">
        <v>218</v>
      </c>
      <c r="CS30" s="218">
        <f t="shared" si="137"/>
        <v>53924.772557017306</v>
      </c>
      <c r="CT30" s="219">
        <f t="shared" si="124"/>
        <v>6012.6121401074297</v>
      </c>
      <c r="CU30" s="219">
        <f t="shared" si="125"/>
        <v>10784.954511403463</v>
      </c>
      <c r="CV30" s="220">
        <f t="shared" si="126"/>
        <v>70722.339208528196</v>
      </c>
      <c r="CX30" s="378" t="s">
        <v>226</v>
      </c>
    </row>
    <row r="31" spans="1:102" x14ac:dyDescent="0.2">
      <c r="A31" s="208" t="s">
        <v>247</v>
      </c>
      <c r="B31" s="202" t="s">
        <v>219</v>
      </c>
      <c r="C31" s="150">
        <v>43394</v>
      </c>
      <c r="D31" s="146">
        <v>4664.8549999999996</v>
      </c>
      <c r="E31" s="147">
        <v>8678.8000000000011</v>
      </c>
      <c r="F31" s="148">
        <v>56737.654999999999</v>
      </c>
      <c r="G31" s="149"/>
      <c r="H31" s="150">
        <f t="shared" si="0"/>
        <v>43827.94</v>
      </c>
      <c r="I31" s="146">
        <f t="shared" si="23"/>
        <v>4755.3314900000005</v>
      </c>
      <c r="J31" s="147">
        <f t="shared" si="24"/>
        <v>8765.5880000000016</v>
      </c>
      <c r="K31" s="172">
        <f t="shared" si="25"/>
        <v>57348.859490000003</v>
      </c>
      <c r="L31" s="149"/>
      <c r="M31" s="150">
        <f t="shared" si="1"/>
        <v>44266.219400000002</v>
      </c>
      <c r="N31" s="146">
        <f t="shared" si="26"/>
        <v>4802.8848048999998</v>
      </c>
      <c r="O31" s="147">
        <f t="shared" si="27"/>
        <v>8853.24388</v>
      </c>
      <c r="P31" s="172">
        <f t="shared" si="28"/>
        <v>57922.348084900004</v>
      </c>
      <c r="Q31" s="149"/>
      <c r="R31" s="150">
        <f t="shared" si="82"/>
        <v>44266.219400000002</v>
      </c>
      <c r="S31" s="146">
        <f t="shared" si="29"/>
        <v>4802.8848048999998</v>
      </c>
      <c r="T31" s="147">
        <f t="shared" si="30"/>
        <v>8853.24388</v>
      </c>
      <c r="U31" s="172">
        <f t="shared" si="31"/>
        <v>57922.348084900004</v>
      </c>
      <c r="V31" s="149"/>
      <c r="W31" s="12" t="s">
        <v>16</v>
      </c>
      <c r="X31" s="150">
        <f t="shared" si="32"/>
        <v>45040.878239500002</v>
      </c>
      <c r="Y31" s="147">
        <f t="shared" si="33"/>
        <v>4931.9761672252498</v>
      </c>
      <c r="Z31" s="147">
        <f t="shared" si="34"/>
        <v>9008.1756479000014</v>
      </c>
      <c r="AA31" s="172">
        <f t="shared" si="35"/>
        <v>58981.030054625255</v>
      </c>
      <c r="AB31" s="149"/>
      <c r="AC31" s="12" t="s">
        <v>16</v>
      </c>
      <c r="AD31" s="150">
        <f t="shared" si="89"/>
        <v>45040.878239500002</v>
      </c>
      <c r="AE31" s="147">
        <f t="shared" si="36"/>
        <v>4977.0170454647505</v>
      </c>
      <c r="AF31" s="147">
        <f t="shared" si="37"/>
        <v>9008.1756479000014</v>
      </c>
      <c r="AG31" s="172">
        <f t="shared" si="38"/>
        <v>59026.070932864757</v>
      </c>
      <c r="AH31" s="149"/>
      <c r="AI31" s="12" t="s">
        <v>219</v>
      </c>
      <c r="AJ31" s="218">
        <f t="shared" si="90"/>
        <v>45941.695804290001</v>
      </c>
      <c r="AK31" s="219">
        <f t="shared" si="91"/>
        <v>5076.5573863740447</v>
      </c>
      <c r="AL31" s="219">
        <f t="shared" si="92"/>
        <v>9188.3391608580005</v>
      </c>
      <c r="AM31" s="220">
        <f t="shared" si="93"/>
        <v>60206.592351522042</v>
      </c>
      <c r="AN31" s="251"/>
      <c r="AO31" s="202" t="s">
        <v>219</v>
      </c>
      <c r="AP31" s="218">
        <f t="shared" si="138"/>
        <v>46441.695804290001</v>
      </c>
      <c r="AQ31" s="219">
        <f t="shared" si="94"/>
        <v>5131.8073863740447</v>
      </c>
      <c r="AR31" s="219">
        <f t="shared" si="95"/>
        <v>9288.3391608580005</v>
      </c>
      <c r="AS31" s="220">
        <f t="shared" si="96"/>
        <v>60861.842351522042</v>
      </c>
      <c r="AT31" s="202" t="s">
        <v>219</v>
      </c>
      <c r="AU31" s="218">
        <f t="shared" si="127"/>
        <v>46906.112762332901</v>
      </c>
      <c r="AV31" s="219">
        <f t="shared" si="97"/>
        <v>5183.1254602377858</v>
      </c>
      <c r="AW31" s="219">
        <f t="shared" si="98"/>
        <v>9381.222552466581</v>
      </c>
      <c r="AX31" s="220">
        <f t="shared" si="99"/>
        <v>61470.460775037267</v>
      </c>
      <c r="AY31" s="202" t="s">
        <v>219</v>
      </c>
      <c r="AZ31" s="218">
        <v>48813</v>
      </c>
      <c r="BA31" s="219">
        <f t="shared" si="100"/>
        <v>5393.8365000000003</v>
      </c>
      <c r="BB31" s="219">
        <f t="shared" si="101"/>
        <v>9762.6</v>
      </c>
      <c r="BC31" s="220">
        <f t="shared" si="102"/>
        <v>63969.436499999996</v>
      </c>
      <c r="BD31" s="202" t="s">
        <v>219</v>
      </c>
      <c r="BE31" s="218">
        <v>49790</v>
      </c>
      <c r="BF31" s="219">
        <f t="shared" si="103"/>
        <v>5501.7950000000001</v>
      </c>
      <c r="BG31" s="219">
        <f t="shared" si="104"/>
        <v>9958</v>
      </c>
      <c r="BH31" s="220">
        <f t="shared" si="105"/>
        <v>65249.794999999998</v>
      </c>
      <c r="BI31" s="202" t="s">
        <v>219</v>
      </c>
      <c r="BJ31" s="218">
        <f t="shared" si="129"/>
        <v>50540</v>
      </c>
      <c r="BK31" s="219">
        <f t="shared" si="106"/>
        <v>5584.67</v>
      </c>
      <c r="BL31" s="219">
        <f t="shared" si="107"/>
        <v>10108</v>
      </c>
      <c r="BM31" s="220">
        <f>SUM(BJ31:BL31)</f>
        <v>66232.67</v>
      </c>
      <c r="BN31" s="202" t="s">
        <v>219</v>
      </c>
      <c r="BO31" s="218">
        <f>BJ31*1.0225</f>
        <v>51677.15</v>
      </c>
      <c r="BP31" s="219">
        <f t="shared" si="131"/>
        <v>5710.3250750000007</v>
      </c>
      <c r="BQ31" s="219">
        <f t="shared" si="108"/>
        <v>10335.43</v>
      </c>
      <c r="BR31" s="220">
        <f t="shared" si="109"/>
        <v>67722.905075000002</v>
      </c>
      <c r="BS31" s="202" t="s">
        <v>219</v>
      </c>
      <c r="BT31" s="218">
        <f t="shared" si="132"/>
        <v>52193.921500000004</v>
      </c>
      <c r="BU31" s="219">
        <f t="shared" si="133"/>
        <v>5767.4283257500001</v>
      </c>
      <c r="BV31" s="219">
        <f t="shared" si="110"/>
        <v>10438.784300000001</v>
      </c>
      <c r="BW31" s="220">
        <f t="shared" si="111"/>
        <v>68400.134125750003</v>
      </c>
      <c r="BX31" s="202" t="s">
        <v>219</v>
      </c>
      <c r="BY31" s="218">
        <f>BT31*1.01</f>
        <v>52715.860715000003</v>
      </c>
      <c r="BZ31" s="219">
        <f t="shared" si="55"/>
        <v>5877.8184697225006</v>
      </c>
      <c r="CA31" s="219">
        <f t="shared" si="113"/>
        <v>10543.172143000002</v>
      </c>
      <c r="CB31" s="220">
        <f t="shared" si="114"/>
        <v>69136.851327722499</v>
      </c>
      <c r="CC31" s="202" t="s">
        <v>219</v>
      </c>
      <c r="CD31" s="218">
        <f t="shared" ref="CD31:CD42" si="140">BY31*1.02</f>
        <v>53770.1779293</v>
      </c>
      <c r="CE31" s="219">
        <f t="shared" si="115"/>
        <v>5995.3748391169502</v>
      </c>
      <c r="CF31" s="219">
        <f t="shared" si="116"/>
        <v>10754.035585860001</v>
      </c>
      <c r="CG31" s="220">
        <f t="shared" si="117"/>
        <v>70519.588354276959</v>
      </c>
      <c r="CH31" s="202" t="s">
        <v>219</v>
      </c>
      <c r="CI31" s="218">
        <f t="shared" si="135"/>
        <v>54307.879708592998</v>
      </c>
      <c r="CJ31" s="219">
        <f t="shared" si="118"/>
        <v>6055.3285875081192</v>
      </c>
      <c r="CK31" s="219">
        <f t="shared" si="119"/>
        <v>10861.5759417186</v>
      </c>
      <c r="CL31" s="220">
        <f t="shared" si="120"/>
        <v>71224.784237819724</v>
      </c>
      <c r="CM31" s="202" t="s">
        <v>219</v>
      </c>
      <c r="CN31" s="218">
        <f t="shared" si="139"/>
        <v>54850.958505678929</v>
      </c>
      <c r="CO31" s="219">
        <f t="shared" si="121"/>
        <v>6115.8818733832004</v>
      </c>
      <c r="CP31" s="219">
        <f t="shared" si="122"/>
        <v>10970.191701135787</v>
      </c>
      <c r="CQ31" s="220">
        <f t="shared" si="123"/>
        <v>71937.032080197911</v>
      </c>
      <c r="CR31" s="202" t="s">
        <v>219</v>
      </c>
      <c r="CS31" s="218">
        <f t="shared" si="137"/>
        <v>55399.468090735718</v>
      </c>
      <c r="CT31" s="219">
        <f t="shared" si="124"/>
        <v>6177.0406921170324</v>
      </c>
      <c r="CU31" s="219">
        <f t="shared" si="125"/>
        <v>11079.893618147144</v>
      </c>
      <c r="CV31" s="220">
        <f t="shared" si="126"/>
        <v>72656.402400999883</v>
      </c>
      <c r="CX31" s="378"/>
    </row>
    <row r="32" spans="1:102" x14ac:dyDescent="0.2">
      <c r="A32" s="208"/>
      <c r="B32" s="202" t="s">
        <v>220</v>
      </c>
      <c r="C32" s="150">
        <v>44643</v>
      </c>
      <c r="D32" s="146">
        <v>4799.1224999999995</v>
      </c>
      <c r="E32" s="147">
        <v>8928.6</v>
      </c>
      <c r="F32" s="148">
        <v>58370.722499999996</v>
      </c>
      <c r="G32" s="149"/>
      <c r="H32" s="150">
        <f t="shared" si="0"/>
        <v>45089.43</v>
      </c>
      <c r="I32" s="146">
        <f t="shared" si="23"/>
        <v>4892.2031550000002</v>
      </c>
      <c r="J32" s="147">
        <f t="shared" si="24"/>
        <v>9017.8860000000004</v>
      </c>
      <c r="K32" s="172">
        <f t="shared" si="25"/>
        <v>58999.519155000002</v>
      </c>
      <c r="L32" s="149"/>
      <c r="M32" s="150">
        <f t="shared" si="1"/>
        <v>45540.3243</v>
      </c>
      <c r="N32" s="146">
        <f t="shared" si="26"/>
        <v>4941.1251865499999</v>
      </c>
      <c r="O32" s="147">
        <f t="shared" si="27"/>
        <v>9108.0648600000004</v>
      </c>
      <c r="P32" s="172">
        <f t="shared" si="28"/>
        <v>59589.51434655</v>
      </c>
      <c r="Q32" s="149"/>
      <c r="R32" s="150">
        <f t="shared" si="82"/>
        <v>45540.3243</v>
      </c>
      <c r="S32" s="146">
        <f t="shared" si="29"/>
        <v>4941.1251865499999</v>
      </c>
      <c r="T32" s="147">
        <f t="shared" si="30"/>
        <v>9108.0648600000004</v>
      </c>
      <c r="U32" s="172">
        <f t="shared" si="31"/>
        <v>59589.51434655</v>
      </c>
      <c r="V32" s="149"/>
      <c r="W32" s="12" t="s">
        <v>18</v>
      </c>
      <c r="X32" s="150">
        <f t="shared" si="32"/>
        <v>46337.279975250007</v>
      </c>
      <c r="Y32" s="147">
        <f t="shared" si="33"/>
        <v>5073.9321572898762</v>
      </c>
      <c r="Z32" s="147">
        <f t="shared" si="34"/>
        <v>9267.4559950500025</v>
      </c>
      <c r="AA32" s="172">
        <f t="shared" si="35"/>
        <v>60678.668127589888</v>
      </c>
      <c r="AB32" s="149"/>
      <c r="AC32" s="12" t="s">
        <v>18</v>
      </c>
      <c r="AD32" s="150">
        <f t="shared" si="89"/>
        <v>46337.279975250007</v>
      </c>
      <c r="AE32" s="147">
        <f t="shared" si="36"/>
        <v>5120.2694372651258</v>
      </c>
      <c r="AF32" s="147">
        <f t="shared" si="37"/>
        <v>9267.4559950500025</v>
      </c>
      <c r="AG32" s="172">
        <f t="shared" si="38"/>
        <v>60725.005407565135</v>
      </c>
      <c r="AH32" s="149"/>
      <c r="AI32" s="12" t="s">
        <v>220</v>
      </c>
      <c r="AJ32" s="218">
        <f t="shared" si="90"/>
        <v>47264.025574755011</v>
      </c>
      <c r="AK32" s="219">
        <f t="shared" si="91"/>
        <v>5222.6748260104287</v>
      </c>
      <c r="AL32" s="219">
        <f t="shared" si="92"/>
        <v>9452.8051149510029</v>
      </c>
      <c r="AM32" s="220">
        <f t="shared" si="93"/>
        <v>61939.505515716446</v>
      </c>
      <c r="AN32" s="251"/>
      <c r="AO32" s="202" t="s">
        <v>220</v>
      </c>
      <c r="AP32" s="218">
        <f t="shared" si="138"/>
        <v>47764.025574755011</v>
      </c>
      <c r="AQ32" s="219">
        <f t="shared" si="94"/>
        <v>5277.9248260104287</v>
      </c>
      <c r="AR32" s="219">
        <f t="shared" si="95"/>
        <v>9552.8051149510029</v>
      </c>
      <c r="AS32" s="220">
        <f t="shared" si="96"/>
        <v>62594.755515716446</v>
      </c>
      <c r="AT32" s="202" t="s">
        <v>220</v>
      </c>
      <c r="AU32" s="218">
        <f t="shared" si="127"/>
        <v>48241.665830502563</v>
      </c>
      <c r="AV32" s="219">
        <f t="shared" si="97"/>
        <v>5330.7040742705331</v>
      </c>
      <c r="AW32" s="219">
        <f t="shared" si="98"/>
        <v>9648.3331661005122</v>
      </c>
      <c r="AX32" s="220">
        <f t="shared" si="99"/>
        <v>63220.703070873613</v>
      </c>
      <c r="AY32" s="202" t="s">
        <v>220</v>
      </c>
      <c r="AZ32" s="218">
        <v>50189</v>
      </c>
      <c r="BA32" s="219">
        <f t="shared" si="100"/>
        <v>5545.8845000000001</v>
      </c>
      <c r="BB32" s="219">
        <f t="shared" si="101"/>
        <v>10037.800000000001</v>
      </c>
      <c r="BC32" s="220">
        <f t="shared" si="102"/>
        <v>65772.684500000003</v>
      </c>
      <c r="BD32" s="202" t="s">
        <v>220</v>
      </c>
      <c r="BE32" s="218">
        <f t="shared" si="128"/>
        <v>51192.78</v>
      </c>
      <c r="BF32" s="219">
        <f t="shared" si="103"/>
        <v>5656.8021900000003</v>
      </c>
      <c r="BG32" s="219">
        <f t="shared" si="104"/>
        <v>10238.556</v>
      </c>
      <c r="BH32" s="220">
        <f t="shared" si="105"/>
        <v>67088.138189999998</v>
      </c>
      <c r="BI32" s="202" t="s">
        <v>220</v>
      </c>
      <c r="BJ32" s="218">
        <f>BE32*101.5%</f>
        <v>51960.671699999992</v>
      </c>
      <c r="BK32" s="219">
        <f t="shared" si="106"/>
        <v>5741.6542228499993</v>
      </c>
      <c r="BL32" s="219">
        <f t="shared" si="107"/>
        <v>10392.134339999999</v>
      </c>
      <c r="BM32" s="220">
        <f>SUM(BJ32:BL32)</f>
        <v>68094.460262849985</v>
      </c>
      <c r="BN32" s="202" t="s">
        <v>220</v>
      </c>
      <c r="BO32" s="218">
        <f t="shared" ref="BO32:BO34" si="141">BJ32*1.0225</f>
        <v>53129.786813249986</v>
      </c>
      <c r="BP32" s="219">
        <f t="shared" si="131"/>
        <v>5870.8414428641236</v>
      </c>
      <c r="BQ32" s="219">
        <f t="shared" si="108"/>
        <v>10625.957362649999</v>
      </c>
      <c r="BR32" s="220">
        <f t="shared" si="109"/>
        <v>69626.585618764104</v>
      </c>
      <c r="BS32" s="202" t="s">
        <v>220</v>
      </c>
      <c r="BT32" s="218">
        <f t="shared" si="132"/>
        <v>53661.08468138249</v>
      </c>
      <c r="BU32" s="219">
        <f t="shared" si="133"/>
        <v>5929.5498572927654</v>
      </c>
      <c r="BV32" s="219">
        <f t="shared" si="110"/>
        <v>10732.216936276498</v>
      </c>
      <c r="BW32" s="220">
        <f t="shared" si="111"/>
        <v>70322.851474951749</v>
      </c>
      <c r="BX32" s="202" t="s">
        <v>220</v>
      </c>
      <c r="BY32" s="218">
        <f t="shared" ref="BY32:BY42" si="142">BT32*1.01</f>
        <v>54197.695528196316</v>
      </c>
      <c r="BZ32" s="219">
        <f t="shared" si="55"/>
        <v>6043.0430513938891</v>
      </c>
      <c r="CA32" s="219">
        <f t="shared" si="113"/>
        <v>10839.539105639264</v>
      </c>
      <c r="CB32" s="220">
        <f t="shared" si="114"/>
        <v>71080.277685229477</v>
      </c>
      <c r="CC32" s="202" t="s">
        <v>220</v>
      </c>
      <c r="CD32" s="218">
        <f t="shared" si="140"/>
        <v>55281.649438760243</v>
      </c>
      <c r="CE32" s="219">
        <f t="shared" si="115"/>
        <v>6163.903912421767</v>
      </c>
      <c r="CF32" s="219">
        <f t="shared" si="116"/>
        <v>11056.32988775205</v>
      </c>
      <c r="CG32" s="220">
        <f t="shared" si="117"/>
        <v>72501.883238934068</v>
      </c>
      <c r="CH32" s="202" t="s">
        <v>220</v>
      </c>
      <c r="CI32" s="218">
        <f t="shared" si="135"/>
        <v>55834.465933147847</v>
      </c>
      <c r="CJ32" s="219">
        <f t="shared" si="118"/>
        <v>6225.5429515459855</v>
      </c>
      <c r="CK32" s="219">
        <f t="shared" si="119"/>
        <v>11166.89318662957</v>
      </c>
      <c r="CL32" s="220">
        <f t="shared" si="120"/>
        <v>73226.902071323406</v>
      </c>
      <c r="CM32" s="202" t="s">
        <v>220</v>
      </c>
      <c r="CN32" s="218">
        <f t="shared" si="139"/>
        <v>56392.810592479327</v>
      </c>
      <c r="CO32" s="219">
        <f t="shared" si="121"/>
        <v>6287.7983810614451</v>
      </c>
      <c r="CP32" s="219">
        <f t="shared" si="122"/>
        <v>11278.562118495865</v>
      </c>
      <c r="CQ32" s="220">
        <f t="shared" si="123"/>
        <v>73959.171092036646</v>
      </c>
      <c r="CR32" s="202" t="s">
        <v>220</v>
      </c>
      <c r="CS32" s="218">
        <f t="shared" si="137"/>
        <v>56956.738698404122</v>
      </c>
      <c r="CT32" s="219">
        <f t="shared" si="124"/>
        <v>6350.6763648720598</v>
      </c>
      <c r="CU32" s="219">
        <f t="shared" si="125"/>
        <v>11391.347739680825</v>
      </c>
      <c r="CV32" s="220">
        <f t="shared" si="126"/>
        <v>74698.762802957004</v>
      </c>
      <c r="CX32" s="378"/>
    </row>
    <row r="33" spans="1:102" x14ac:dyDescent="0.2">
      <c r="A33" s="209"/>
      <c r="B33" s="202" t="s">
        <v>221</v>
      </c>
      <c r="C33" s="150">
        <v>45930</v>
      </c>
      <c r="D33" s="146">
        <v>4937.4750000000004</v>
      </c>
      <c r="E33" s="147">
        <v>9186</v>
      </c>
      <c r="F33" s="148">
        <v>60053.474999999999</v>
      </c>
      <c r="G33" s="149"/>
      <c r="H33" s="150">
        <f t="shared" si="0"/>
        <v>46389.3</v>
      </c>
      <c r="I33" s="146">
        <f t="shared" si="23"/>
        <v>5033.2390500000001</v>
      </c>
      <c r="J33" s="147">
        <f t="shared" si="24"/>
        <v>9277.86</v>
      </c>
      <c r="K33" s="172">
        <f t="shared" si="25"/>
        <v>60700.399050000007</v>
      </c>
      <c r="L33" s="149"/>
      <c r="M33" s="150">
        <f t="shared" si="1"/>
        <v>46853.193000000007</v>
      </c>
      <c r="N33" s="146">
        <f t="shared" si="26"/>
        <v>5083.5714405000008</v>
      </c>
      <c r="O33" s="147">
        <f t="shared" si="27"/>
        <v>9370.638600000002</v>
      </c>
      <c r="P33" s="172">
        <f t="shared" si="28"/>
        <v>61307.403040500009</v>
      </c>
      <c r="Q33" s="149"/>
      <c r="R33" s="150">
        <f t="shared" si="82"/>
        <v>46853.193000000007</v>
      </c>
      <c r="S33" s="146">
        <f t="shared" si="29"/>
        <v>5083.5714405000008</v>
      </c>
      <c r="T33" s="147">
        <f t="shared" si="30"/>
        <v>9370.638600000002</v>
      </c>
      <c r="U33" s="172">
        <f t="shared" si="31"/>
        <v>61307.403040500009</v>
      </c>
      <c r="V33" s="149"/>
      <c r="W33" s="12" t="s">
        <v>19</v>
      </c>
      <c r="X33" s="150">
        <f t="shared" si="32"/>
        <v>47673.123877500009</v>
      </c>
      <c r="Y33" s="147">
        <f t="shared" si="33"/>
        <v>5220.2070645862514</v>
      </c>
      <c r="Z33" s="147">
        <f t="shared" si="34"/>
        <v>9534.6247755000022</v>
      </c>
      <c r="AA33" s="172">
        <f t="shared" si="35"/>
        <v>62427.955717586265</v>
      </c>
      <c r="AB33" s="149"/>
      <c r="AC33" s="12" t="s">
        <v>19</v>
      </c>
      <c r="AD33" s="150">
        <f t="shared" si="89"/>
        <v>47673.123877500009</v>
      </c>
      <c r="AE33" s="147">
        <f t="shared" si="36"/>
        <v>5267.8801884637514</v>
      </c>
      <c r="AF33" s="147">
        <f t="shared" si="37"/>
        <v>9534.6247755000022</v>
      </c>
      <c r="AG33" s="172">
        <f t="shared" si="38"/>
        <v>62475.62884146376</v>
      </c>
      <c r="AH33" s="149"/>
      <c r="AI33" s="12" t="s">
        <v>221</v>
      </c>
      <c r="AJ33" s="218">
        <f t="shared" si="90"/>
        <v>48626.586355050007</v>
      </c>
      <c r="AK33" s="219">
        <f t="shared" si="91"/>
        <v>5373.2377922330261</v>
      </c>
      <c r="AL33" s="219">
        <f t="shared" si="92"/>
        <v>9725.3172710100025</v>
      </c>
      <c r="AM33" s="220">
        <f t="shared" si="93"/>
        <v>63725.141418293038</v>
      </c>
      <c r="AN33" s="251"/>
      <c r="AO33" s="202" t="s">
        <v>221</v>
      </c>
      <c r="AP33" s="218">
        <f t="shared" si="138"/>
        <v>49126.586355050007</v>
      </c>
      <c r="AQ33" s="219">
        <f t="shared" si="94"/>
        <v>5428.4877922330261</v>
      </c>
      <c r="AR33" s="219">
        <f t="shared" si="95"/>
        <v>9825.3172710100025</v>
      </c>
      <c r="AS33" s="220">
        <f t="shared" si="96"/>
        <v>64380.391418293038</v>
      </c>
      <c r="AT33" s="202" t="s">
        <v>221</v>
      </c>
      <c r="AU33" s="218">
        <f t="shared" si="127"/>
        <v>49617.852218600507</v>
      </c>
      <c r="AV33" s="219">
        <f t="shared" si="97"/>
        <v>5482.7726701553556</v>
      </c>
      <c r="AW33" s="219">
        <f t="shared" si="98"/>
        <v>9923.570443720102</v>
      </c>
      <c r="AX33" s="220">
        <f t="shared" si="99"/>
        <v>65024.195332475967</v>
      </c>
      <c r="AY33" s="202" t="s">
        <v>221</v>
      </c>
      <c r="AZ33" s="218">
        <v>51617</v>
      </c>
      <c r="BA33" s="219">
        <f t="shared" si="100"/>
        <v>5703.6785</v>
      </c>
      <c r="BB33" s="219">
        <f t="shared" si="101"/>
        <v>10323.400000000001</v>
      </c>
      <c r="BC33" s="220">
        <f t="shared" si="102"/>
        <v>67644.078500000003</v>
      </c>
      <c r="BD33" s="202" t="s">
        <v>221</v>
      </c>
      <c r="BE33" s="218">
        <v>52650</v>
      </c>
      <c r="BF33" s="219">
        <f t="shared" si="103"/>
        <v>5817.8249999999998</v>
      </c>
      <c r="BG33" s="219">
        <f t="shared" si="104"/>
        <v>10530</v>
      </c>
      <c r="BH33" s="220">
        <f t="shared" si="105"/>
        <v>68997.824999999997</v>
      </c>
      <c r="BI33" s="202" t="s">
        <v>221</v>
      </c>
      <c r="BJ33" s="218">
        <f t="shared" ref="BJ33:BJ42" si="143">BE33*101.5%</f>
        <v>53439.749999999993</v>
      </c>
      <c r="BK33" s="219">
        <f t="shared" si="106"/>
        <v>5905.0923749999993</v>
      </c>
      <c r="BL33" s="219">
        <f t="shared" si="107"/>
        <v>10687.949999999999</v>
      </c>
      <c r="BM33" s="220">
        <f>SUM(BJ33:BL33)</f>
        <v>70032.79237499999</v>
      </c>
      <c r="BN33" s="202" t="s">
        <v>221</v>
      </c>
      <c r="BO33" s="218">
        <f t="shared" si="141"/>
        <v>54642.144374999989</v>
      </c>
      <c r="BP33" s="219">
        <f t="shared" si="131"/>
        <v>6037.9569534374987</v>
      </c>
      <c r="BQ33" s="219">
        <f t="shared" si="108"/>
        <v>10928.428874999998</v>
      </c>
      <c r="BR33" s="220">
        <f t="shared" si="109"/>
        <v>71608.530203437491</v>
      </c>
      <c r="BS33" s="202" t="s">
        <v>221</v>
      </c>
      <c r="BT33" s="218">
        <f t="shared" si="132"/>
        <v>55188.565818749987</v>
      </c>
      <c r="BU33" s="219">
        <f t="shared" si="133"/>
        <v>6098.3365229718738</v>
      </c>
      <c r="BV33" s="219">
        <f t="shared" si="110"/>
        <v>11037.713163749999</v>
      </c>
      <c r="BW33" s="220">
        <f t="shared" si="111"/>
        <v>72324.615505471855</v>
      </c>
      <c r="BX33" s="202" t="s">
        <v>221</v>
      </c>
      <c r="BY33" s="218">
        <f t="shared" si="142"/>
        <v>55740.451476937487</v>
      </c>
      <c r="BZ33" s="219">
        <f t="shared" si="55"/>
        <v>6215.06033967853</v>
      </c>
      <c r="CA33" s="219">
        <f t="shared" si="113"/>
        <v>11148.090295387497</v>
      </c>
      <c r="CB33" s="220">
        <f t="shared" si="114"/>
        <v>73103.602112003515</v>
      </c>
      <c r="CC33" s="202" t="s">
        <v>221</v>
      </c>
      <c r="CD33" s="218">
        <f t="shared" si="140"/>
        <v>56855.260506476239</v>
      </c>
      <c r="CE33" s="219">
        <f t="shared" si="115"/>
        <v>6339.3615464721006</v>
      </c>
      <c r="CF33" s="219">
        <f t="shared" si="116"/>
        <v>11371.052101295249</v>
      </c>
      <c r="CG33" s="220">
        <f t="shared" si="117"/>
        <v>74565.674154243592</v>
      </c>
      <c r="CH33" s="202" t="s">
        <v>221</v>
      </c>
      <c r="CI33" s="218">
        <f t="shared" si="135"/>
        <v>57423.813111541</v>
      </c>
      <c r="CJ33" s="219">
        <f t="shared" si="118"/>
        <v>6402.7551619368214</v>
      </c>
      <c r="CK33" s="219">
        <f t="shared" si="119"/>
        <v>11484.762622308201</v>
      </c>
      <c r="CL33" s="220">
        <f t="shared" si="120"/>
        <v>75311.330895786028</v>
      </c>
      <c r="CM33" s="202" t="s">
        <v>221</v>
      </c>
      <c r="CN33" s="218">
        <f t="shared" si="139"/>
        <v>57998.051242656409</v>
      </c>
      <c r="CO33" s="219">
        <f t="shared" si="121"/>
        <v>6466.7827135561902</v>
      </c>
      <c r="CP33" s="219">
        <f t="shared" si="122"/>
        <v>11599.610248531282</v>
      </c>
      <c r="CQ33" s="220">
        <f t="shared" si="123"/>
        <v>76064.444204743879</v>
      </c>
      <c r="CR33" s="202" t="s">
        <v>221</v>
      </c>
      <c r="CS33" s="218">
        <f t="shared" si="137"/>
        <v>58578.031755082971</v>
      </c>
      <c r="CT33" s="219">
        <f t="shared" si="124"/>
        <v>6531.4505406917515</v>
      </c>
      <c r="CU33" s="219">
        <f t="shared" si="125"/>
        <v>11715.606351016595</v>
      </c>
      <c r="CV33" s="220">
        <f t="shared" si="126"/>
        <v>76825.088646791322</v>
      </c>
      <c r="CX33" s="189" t="s">
        <v>26</v>
      </c>
    </row>
    <row r="34" spans="1:102" ht="13.5" thickBot="1" x14ac:dyDescent="0.25">
      <c r="A34" s="209"/>
      <c r="B34" s="202" t="s">
        <v>222</v>
      </c>
      <c r="C34" s="151">
        <v>47255</v>
      </c>
      <c r="D34" s="152">
        <v>5079.9125000000004</v>
      </c>
      <c r="E34" s="153">
        <v>9451</v>
      </c>
      <c r="F34" s="154">
        <v>61785.912499999999</v>
      </c>
      <c r="G34" s="149"/>
      <c r="H34" s="151">
        <f t="shared" si="0"/>
        <v>47727.55</v>
      </c>
      <c r="I34" s="152">
        <f t="shared" si="23"/>
        <v>5178.4391750000004</v>
      </c>
      <c r="J34" s="153">
        <f t="shared" si="24"/>
        <v>9545.51</v>
      </c>
      <c r="K34" s="173">
        <f t="shared" si="25"/>
        <v>62451.499175000004</v>
      </c>
      <c r="L34" s="149"/>
      <c r="M34" s="151">
        <f t="shared" si="1"/>
        <v>48204.825500000006</v>
      </c>
      <c r="N34" s="152">
        <f t="shared" si="26"/>
        <v>5230.2235667500008</v>
      </c>
      <c r="O34" s="153">
        <f t="shared" si="27"/>
        <v>9640.9651000000013</v>
      </c>
      <c r="P34" s="173">
        <f t="shared" si="28"/>
        <v>63076.014166750007</v>
      </c>
      <c r="Q34" s="149"/>
      <c r="R34" s="151">
        <f t="shared" si="82"/>
        <v>48204.825500000006</v>
      </c>
      <c r="S34" s="152">
        <f t="shared" si="29"/>
        <v>5230.2235667500008</v>
      </c>
      <c r="T34" s="153">
        <f t="shared" si="30"/>
        <v>9640.9651000000013</v>
      </c>
      <c r="U34" s="173">
        <f t="shared" si="31"/>
        <v>63076.014166750007</v>
      </c>
      <c r="V34" s="149"/>
      <c r="W34" s="12" t="s">
        <v>20</v>
      </c>
      <c r="X34" s="151">
        <f t="shared" si="32"/>
        <v>49048.409946250009</v>
      </c>
      <c r="Y34" s="153">
        <f t="shared" si="33"/>
        <v>5370.8008891143763</v>
      </c>
      <c r="Z34" s="153">
        <f t="shared" si="34"/>
        <v>9809.6819892500025</v>
      </c>
      <c r="AA34" s="173">
        <f t="shared" si="35"/>
        <v>64228.892824614391</v>
      </c>
      <c r="AB34" s="149"/>
      <c r="AC34" s="12" t="s">
        <v>20</v>
      </c>
      <c r="AD34" s="151">
        <f t="shared" si="89"/>
        <v>49048.409946250009</v>
      </c>
      <c r="AE34" s="153">
        <f t="shared" si="36"/>
        <v>5419.8492990606264</v>
      </c>
      <c r="AF34" s="153">
        <f t="shared" si="37"/>
        <v>9809.6819892500025</v>
      </c>
      <c r="AG34" s="173">
        <f t="shared" si="38"/>
        <v>64277.94123456064</v>
      </c>
      <c r="AH34" s="149"/>
      <c r="AI34" s="12" t="s">
        <v>222</v>
      </c>
      <c r="AJ34" s="254">
        <f t="shared" si="90"/>
        <v>50029.378145175011</v>
      </c>
      <c r="AK34" s="228">
        <f t="shared" si="91"/>
        <v>5528.2462850418387</v>
      </c>
      <c r="AL34" s="228">
        <f t="shared" si="92"/>
        <v>10005.875629035003</v>
      </c>
      <c r="AM34" s="229">
        <f t="shared" si="93"/>
        <v>65563.500059251848</v>
      </c>
      <c r="AN34" s="251"/>
      <c r="AO34" s="202" t="s">
        <v>222</v>
      </c>
      <c r="AP34" s="254">
        <f>AJ34*1.01</f>
        <v>50529.671926626761</v>
      </c>
      <c r="AQ34" s="228">
        <f t="shared" si="94"/>
        <v>5583.5287478922573</v>
      </c>
      <c r="AR34" s="228">
        <f t="shared" si="95"/>
        <v>10105.934385325352</v>
      </c>
      <c r="AS34" s="229">
        <f t="shared" si="96"/>
        <v>66219.135059844368</v>
      </c>
      <c r="AT34" s="202" t="s">
        <v>222</v>
      </c>
      <c r="AU34" s="227">
        <f t="shared" si="127"/>
        <v>51034.96864589303</v>
      </c>
      <c r="AV34" s="228">
        <f t="shared" si="97"/>
        <v>5639.3640353711799</v>
      </c>
      <c r="AW34" s="228">
        <f t="shared" si="98"/>
        <v>10206.993729178606</v>
      </c>
      <c r="AX34" s="229">
        <f t="shared" si="99"/>
        <v>66881.326410442824</v>
      </c>
      <c r="AY34" s="202" t="s">
        <v>222</v>
      </c>
      <c r="AZ34" s="218">
        <v>53091</v>
      </c>
      <c r="BA34" s="228">
        <f t="shared" si="100"/>
        <v>5866.5555000000004</v>
      </c>
      <c r="BB34" s="228">
        <f t="shared" si="101"/>
        <v>10618.2</v>
      </c>
      <c r="BC34" s="229">
        <f t="shared" si="102"/>
        <v>69575.755499999999</v>
      </c>
      <c r="BD34" s="260" t="s">
        <v>222</v>
      </c>
      <c r="BE34" s="218">
        <f t="shared" si="128"/>
        <v>54152.82</v>
      </c>
      <c r="BF34" s="228">
        <f t="shared" si="103"/>
        <v>5983.8866100000005</v>
      </c>
      <c r="BG34" s="228">
        <f t="shared" si="104"/>
        <v>10830.564</v>
      </c>
      <c r="BH34" s="229">
        <f t="shared" si="105"/>
        <v>70967.270610000007</v>
      </c>
      <c r="BI34" s="260" t="s">
        <v>222</v>
      </c>
      <c r="BJ34" s="227">
        <f t="shared" si="143"/>
        <v>54965.112299999993</v>
      </c>
      <c r="BK34" s="228">
        <f t="shared" si="106"/>
        <v>6073.644909149999</v>
      </c>
      <c r="BL34" s="228">
        <f t="shared" si="107"/>
        <v>10993.02246</v>
      </c>
      <c r="BM34" s="229">
        <f>SUM(BJ34:BL34)</f>
        <v>72031.779669149983</v>
      </c>
      <c r="BN34" s="260" t="s">
        <v>222</v>
      </c>
      <c r="BO34" s="227">
        <f t="shared" si="141"/>
        <v>56201.82732674999</v>
      </c>
      <c r="BP34" s="233">
        <f t="shared" si="131"/>
        <v>6210.301919605874</v>
      </c>
      <c r="BQ34" s="228">
        <f t="shared" si="108"/>
        <v>11240.365465349998</v>
      </c>
      <c r="BR34" s="229">
        <f t="shared" si="109"/>
        <v>73652.494711705862</v>
      </c>
      <c r="BS34" s="260" t="s">
        <v>222</v>
      </c>
      <c r="BT34" s="227">
        <f t="shared" si="132"/>
        <v>56763.845600017492</v>
      </c>
      <c r="BU34" s="233">
        <f t="shared" si="133"/>
        <v>6272.404938801933</v>
      </c>
      <c r="BV34" s="228">
        <f t="shared" si="110"/>
        <v>11352.769120003499</v>
      </c>
      <c r="BW34" s="229">
        <f t="shared" si="111"/>
        <v>74389.01965882293</v>
      </c>
      <c r="BX34" s="260" t="s">
        <v>222</v>
      </c>
      <c r="BY34" s="227">
        <f t="shared" si="142"/>
        <v>57331.484056017667</v>
      </c>
      <c r="BZ34" s="233">
        <f t="shared" si="55"/>
        <v>6392.4604722459699</v>
      </c>
      <c r="CA34" s="228">
        <f t="shared" si="113"/>
        <v>11466.296811203534</v>
      </c>
      <c r="CB34" s="229">
        <f t="shared" si="114"/>
        <v>75190.241339467175</v>
      </c>
      <c r="CC34" s="260" t="s">
        <v>222</v>
      </c>
      <c r="CD34" s="227">
        <f t="shared" si="140"/>
        <v>58478.113737138025</v>
      </c>
      <c r="CE34" s="233">
        <f t="shared" si="115"/>
        <v>6520.3096816908901</v>
      </c>
      <c r="CF34" s="228">
        <f t="shared" si="116"/>
        <v>11695.622747427606</v>
      </c>
      <c r="CG34" s="229">
        <f t="shared" si="117"/>
        <v>76694.046166256521</v>
      </c>
      <c r="CH34" s="260" t="s">
        <v>222</v>
      </c>
      <c r="CI34" s="227">
        <f t="shared" si="135"/>
        <v>59062.894874509402</v>
      </c>
      <c r="CJ34" s="233">
        <f t="shared" si="118"/>
        <v>6585.5127785077984</v>
      </c>
      <c r="CK34" s="228">
        <f t="shared" si="119"/>
        <v>11812.57897490188</v>
      </c>
      <c r="CL34" s="229">
        <f t="shared" si="120"/>
        <v>77460.986627919076</v>
      </c>
      <c r="CM34" s="260" t="s">
        <v>222</v>
      </c>
      <c r="CN34" s="227">
        <f t="shared" si="139"/>
        <v>59653.523823254494</v>
      </c>
      <c r="CO34" s="233">
        <f t="shared" si="121"/>
        <v>6651.3679062928759</v>
      </c>
      <c r="CP34" s="228">
        <f t="shared" si="122"/>
        <v>11930.7047646509</v>
      </c>
      <c r="CQ34" s="229">
        <f t="shared" si="123"/>
        <v>78235.596494198267</v>
      </c>
      <c r="CR34" s="260" t="s">
        <v>222</v>
      </c>
      <c r="CS34" s="227">
        <f t="shared" si="137"/>
        <v>60250.059061487038</v>
      </c>
      <c r="CT34" s="233">
        <f t="shared" si="124"/>
        <v>6717.8815853558044</v>
      </c>
      <c r="CU34" s="228">
        <f t="shared" si="125"/>
        <v>12050.011812297409</v>
      </c>
      <c r="CV34" s="229">
        <f t="shared" si="126"/>
        <v>79017.952459140259</v>
      </c>
      <c r="CX34" s="197"/>
    </row>
    <row r="35" spans="1:102" ht="13.15" customHeight="1" x14ac:dyDescent="0.2">
      <c r="A35" s="207" t="s">
        <v>27</v>
      </c>
      <c r="B35" s="210" t="s">
        <v>10</v>
      </c>
      <c r="C35" s="155">
        <v>52716</v>
      </c>
      <c r="D35" s="156">
        <v>5666.97</v>
      </c>
      <c r="E35" s="157">
        <v>10543.2</v>
      </c>
      <c r="F35" s="158">
        <v>68926.17</v>
      </c>
      <c r="G35" s="149"/>
      <c r="H35" s="155">
        <f t="shared" si="0"/>
        <v>53243.16</v>
      </c>
      <c r="I35" s="156">
        <f t="shared" si="23"/>
        <v>5776.8828600000006</v>
      </c>
      <c r="J35" s="157">
        <f t="shared" si="24"/>
        <v>10648.632000000001</v>
      </c>
      <c r="K35" s="174">
        <f t="shared" si="25"/>
        <v>69668.674859999999</v>
      </c>
      <c r="L35" s="149"/>
      <c r="M35" s="155">
        <f t="shared" si="1"/>
        <v>53775.591600000007</v>
      </c>
      <c r="N35" s="156">
        <f t="shared" si="26"/>
        <v>5834.6516886000009</v>
      </c>
      <c r="O35" s="157">
        <f t="shared" si="27"/>
        <v>10755.118320000001</v>
      </c>
      <c r="P35" s="174">
        <f t="shared" si="28"/>
        <v>70365.361608600011</v>
      </c>
      <c r="Q35" s="149"/>
      <c r="R35" s="155">
        <f t="shared" si="82"/>
        <v>53775.591600000007</v>
      </c>
      <c r="S35" s="156">
        <f t="shared" si="29"/>
        <v>5834.6516886000009</v>
      </c>
      <c r="T35" s="157">
        <f t="shared" si="30"/>
        <v>10755.118320000001</v>
      </c>
      <c r="U35" s="174">
        <f t="shared" si="31"/>
        <v>70365.361608600011</v>
      </c>
      <c r="V35" s="149"/>
      <c r="W35" s="16" t="s">
        <v>10</v>
      </c>
      <c r="X35" s="155">
        <f t="shared" si="32"/>
        <v>54716.664453000012</v>
      </c>
      <c r="Y35" s="157">
        <f t="shared" si="33"/>
        <v>5991.4747576035015</v>
      </c>
      <c r="Z35" s="157">
        <f t="shared" si="34"/>
        <v>10943.332890600002</v>
      </c>
      <c r="AA35" s="174">
        <f t="shared" si="35"/>
        <v>71651.472101203515</v>
      </c>
      <c r="AB35" s="149"/>
      <c r="AC35" s="16" t="s">
        <v>10</v>
      </c>
      <c r="AD35" s="155">
        <f t="shared" si="89"/>
        <v>54716.664453000012</v>
      </c>
      <c r="AE35" s="157">
        <f t="shared" si="36"/>
        <v>6046.1914220565013</v>
      </c>
      <c r="AF35" s="157">
        <f t="shared" si="37"/>
        <v>10943.332890600002</v>
      </c>
      <c r="AG35" s="174">
        <f t="shared" si="38"/>
        <v>71706.188765656523</v>
      </c>
      <c r="AH35" s="149"/>
      <c r="AI35" s="16" t="s">
        <v>10</v>
      </c>
      <c r="AJ35" s="253">
        <f t="shared" si="90"/>
        <v>55810.997742060012</v>
      </c>
      <c r="AK35" s="230">
        <f t="shared" si="91"/>
        <v>6167.1152504976317</v>
      </c>
      <c r="AL35" s="230">
        <f t="shared" si="92"/>
        <v>11162.199548412003</v>
      </c>
      <c r="AM35" s="231">
        <f t="shared" si="93"/>
        <v>73140.312540969651</v>
      </c>
      <c r="AN35" s="251"/>
      <c r="AO35" s="210" t="s">
        <v>10</v>
      </c>
      <c r="AP35" s="253">
        <f>AJ35*1.01</f>
        <v>56369.107719480613</v>
      </c>
      <c r="AQ35" s="230">
        <f t="shared" si="94"/>
        <v>6228.7864030026076</v>
      </c>
      <c r="AR35" s="230">
        <f t="shared" si="95"/>
        <v>11273.821543896123</v>
      </c>
      <c r="AS35" s="231">
        <f t="shared" si="96"/>
        <v>73871.715666379343</v>
      </c>
      <c r="AT35" s="210" t="s">
        <v>10</v>
      </c>
      <c r="AU35" s="218">
        <f>AP35*1.01</f>
        <v>56932.798796675423</v>
      </c>
      <c r="AV35" s="230">
        <f t="shared" si="97"/>
        <v>6291.0742670326345</v>
      </c>
      <c r="AW35" s="230">
        <f t="shared" si="98"/>
        <v>11386.559759335085</v>
      </c>
      <c r="AX35" s="231">
        <f t="shared" si="99"/>
        <v>74610.432823043142</v>
      </c>
      <c r="AY35" s="210" t="s">
        <v>10</v>
      </c>
      <c r="AZ35" s="232">
        <v>59227</v>
      </c>
      <c r="BA35" s="230">
        <f t="shared" si="100"/>
        <v>6544.5834999999997</v>
      </c>
      <c r="BB35" s="230">
        <f t="shared" si="101"/>
        <v>11845.400000000001</v>
      </c>
      <c r="BC35" s="231">
        <f t="shared" si="102"/>
        <v>77616.983500000002</v>
      </c>
      <c r="BD35" s="202" t="s">
        <v>10</v>
      </c>
      <c r="BE35" s="232">
        <f>AZ35*1.02</f>
        <v>60411.54</v>
      </c>
      <c r="BF35" s="230">
        <f t="shared" si="103"/>
        <v>6675.4751699999997</v>
      </c>
      <c r="BG35" s="230">
        <f t="shared" si="104"/>
        <v>12082.308000000001</v>
      </c>
      <c r="BH35" s="231">
        <f t="shared" si="105"/>
        <v>79169.323170000003</v>
      </c>
      <c r="BI35" s="202" t="s">
        <v>10</v>
      </c>
      <c r="BJ35" s="218">
        <f t="shared" si="143"/>
        <v>61317.713099999994</v>
      </c>
      <c r="BK35" s="230">
        <f t="shared" si="106"/>
        <v>6775.6072975499992</v>
      </c>
      <c r="BL35" s="230">
        <f t="shared" si="107"/>
        <v>12263.54262</v>
      </c>
      <c r="BM35" s="231">
        <f>SUM(BJ35:BL35)</f>
        <v>80356.86301755</v>
      </c>
      <c r="BN35" s="202" t="s">
        <v>10</v>
      </c>
      <c r="BO35" s="218">
        <f>BJ35*1.0225</f>
        <v>62697.361644749988</v>
      </c>
      <c r="BP35" s="219">
        <f t="shared" si="131"/>
        <v>6928.058461744874</v>
      </c>
      <c r="BQ35" s="230">
        <f t="shared" si="108"/>
        <v>12539.472328949998</v>
      </c>
      <c r="BR35" s="231">
        <f t="shared" si="109"/>
        <v>82164.892435444854</v>
      </c>
      <c r="BS35" s="202" t="s">
        <v>10</v>
      </c>
      <c r="BT35" s="218">
        <f t="shared" si="132"/>
        <v>63324.335261197491</v>
      </c>
      <c r="BU35" s="219">
        <f t="shared" si="133"/>
        <v>6997.3390463623227</v>
      </c>
      <c r="BV35" s="230">
        <f t="shared" si="110"/>
        <v>12664.867052239499</v>
      </c>
      <c r="BW35" s="231">
        <f t="shared" si="111"/>
        <v>82986.541359799317</v>
      </c>
      <c r="BX35" s="202" t="s">
        <v>10</v>
      </c>
      <c r="BY35" s="218">
        <f t="shared" si="142"/>
        <v>63957.57861380947</v>
      </c>
      <c r="BZ35" s="219">
        <f t="shared" si="55"/>
        <v>7131.2700154397562</v>
      </c>
      <c r="CA35" s="230">
        <f t="shared" si="113"/>
        <v>12791.515722761895</v>
      </c>
      <c r="CB35" s="231">
        <f t="shared" si="114"/>
        <v>83880.364352011122</v>
      </c>
      <c r="CC35" s="202" t="s">
        <v>10</v>
      </c>
      <c r="CD35" s="218">
        <f t="shared" si="140"/>
        <v>65236.730186085661</v>
      </c>
      <c r="CE35" s="219">
        <f t="shared" si="115"/>
        <v>7273.8954157485514</v>
      </c>
      <c r="CF35" s="230">
        <f t="shared" si="116"/>
        <v>13047.346037217132</v>
      </c>
      <c r="CG35" s="231">
        <f t="shared" si="117"/>
        <v>85557.971639051335</v>
      </c>
      <c r="CH35" s="202" t="s">
        <v>10</v>
      </c>
      <c r="CI35" s="218">
        <f t="shared" si="135"/>
        <v>65889.097487946521</v>
      </c>
      <c r="CJ35" s="219">
        <f t="shared" si="118"/>
        <v>7346.6343699060371</v>
      </c>
      <c r="CK35" s="230">
        <f t="shared" si="119"/>
        <v>13177.819497589306</v>
      </c>
      <c r="CL35" s="231">
        <f t="shared" si="120"/>
        <v>86413.551355441858</v>
      </c>
      <c r="CM35" s="202" t="s">
        <v>10</v>
      </c>
      <c r="CN35" s="218">
        <f t="shared" si="139"/>
        <v>66547.98846282599</v>
      </c>
      <c r="CO35" s="219">
        <f t="shared" si="121"/>
        <v>7420.1007136050976</v>
      </c>
      <c r="CP35" s="230">
        <f t="shared" si="122"/>
        <v>13309.597692565199</v>
      </c>
      <c r="CQ35" s="231">
        <f t="shared" si="123"/>
        <v>87277.686868996301</v>
      </c>
      <c r="CR35" s="202" t="s">
        <v>10</v>
      </c>
      <c r="CS35" s="218">
        <f t="shared" si="137"/>
        <v>67213.468347454254</v>
      </c>
      <c r="CT35" s="219">
        <f t="shared" si="124"/>
        <v>7494.3017207411494</v>
      </c>
      <c r="CU35" s="230">
        <f t="shared" si="125"/>
        <v>13442.693669490851</v>
      </c>
      <c r="CV35" s="231">
        <f t="shared" si="126"/>
        <v>88150.463737686252</v>
      </c>
      <c r="CX35" s="190" t="s">
        <v>227</v>
      </c>
    </row>
    <row r="36" spans="1:102" x14ac:dyDescent="0.2">
      <c r="A36" s="247" t="s">
        <v>42</v>
      </c>
      <c r="B36" s="202" t="s">
        <v>11</v>
      </c>
      <c r="C36" s="150">
        <v>54245</v>
      </c>
      <c r="D36" s="146">
        <v>5831.3374999999996</v>
      </c>
      <c r="E36" s="147">
        <v>10849</v>
      </c>
      <c r="F36" s="148">
        <v>70925.337499999994</v>
      </c>
      <c r="G36" s="149"/>
      <c r="H36" s="150">
        <f t="shared" si="0"/>
        <v>54787.45</v>
      </c>
      <c r="I36" s="146">
        <f t="shared" si="23"/>
        <v>5944.4383250000001</v>
      </c>
      <c r="J36" s="147">
        <f t="shared" si="24"/>
        <v>10957.49</v>
      </c>
      <c r="K36" s="172">
        <f t="shared" si="25"/>
        <v>71689.378324999998</v>
      </c>
      <c r="L36" s="149"/>
      <c r="M36" s="150">
        <f t="shared" si="1"/>
        <v>55335.324499999995</v>
      </c>
      <c r="N36" s="146">
        <f t="shared" si="26"/>
        <v>6003.8827082499993</v>
      </c>
      <c r="O36" s="147">
        <f t="shared" si="27"/>
        <v>11067.064899999999</v>
      </c>
      <c r="P36" s="172">
        <f t="shared" si="28"/>
        <v>72406.272108249992</v>
      </c>
      <c r="Q36" s="149"/>
      <c r="R36" s="150">
        <f t="shared" si="82"/>
        <v>55335.324499999995</v>
      </c>
      <c r="S36" s="146">
        <f t="shared" si="29"/>
        <v>6003.8827082499993</v>
      </c>
      <c r="T36" s="147">
        <f t="shared" si="30"/>
        <v>11067.064899999999</v>
      </c>
      <c r="U36" s="172">
        <f t="shared" si="31"/>
        <v>72406.272108249992</v>
      </c>
      <c r="V36" s="149"/>
      <c r="W36" s="12" t="s">
        <v>11</v>
      </c>
      <c r="X36" s="150">
        <f t="shared" si="32"/>
        <v>56303.692678749998</v>
      </c>
      <c r="Y36" s="147">
        <f t="shared" si="33"/>
        <v>6165.2543483231248</v>
      </c>
      <c r="Z36" s="147">
        <f t="shared" si="34"/>
        <v>11260.738535750001</v>
      </c>
      <c r="AA36" s="172">
        <f t="shared" si="35"/>
        <v>73729.685562823128</v>
      </c>
      <c r="AB36" s="149"/>
      <c r="AC36" s="12" t="s">
        <v>11</v>
      </c>
      <c r="AD36" s="150">
        <f t="shared" si="89"/>
        <v>56303.692678749998</v>
      </c>
      <c r="AE36" s="147">
        <f t="shared" si="36"/>
        <v>6221.5580410018747</v>
      </c>
      <c r="AF36" s="147">
        <f t="shared" si="37"/>
        <v>11260.738535750001</v>
      </c>
      <c r="AG36" s="172">
        <f t="shared" si="38"/>
        <v>73785.989255501874</v>
      </c>
      <c r="AH36" s="149"/>
      <c r="AI36" s="12" t="s">
        <v>11</v>
      </c>
      <c r="AJ36" s="218">
        <f t="shared" si="90"/>
        <v>57429.766532324997</v>
      </c>
      <c r="AK36" s="219">
        <f t="shared" si="91"/>
        <v>6345.9892018219125</v>
      </c>
      <c r="AL36" s="219">
        <f t="shared" si="92"/>
        <v>11485.953306465</v>
      </c>
      <c r="AM36" s="220">
        <f t="shared" si="93"/>
        <v>75261.70904061191</v>
      </c>
      <c r="AN36" s="251"/>
      <c r="AO36" s="202" t="s">
        <v>11</v>
      </c>
      <c r="AP36" s="218">
        <f>AJ36*1.01</f>
        <v>58004.064197648244</v>
      </c>
      <c r="AQ36" s="219">
        <f t="shared" si="94"/>
        <v>6409.4490938401314</v>
      </c>
      <c r="AR36" s="219">
        <f t="shared" si="95"/>
        <v>11600.81283952965</v>
      </c>
      <c r="AS36" s="220">
        <f t="shared" si="96"/>
        <v>76014.326131018024</v>
      </c>
      <c r="AT36" s="202" t="s">
        <v>11</v>
      </c>
      <c r="AU36" s="218">
        <f t="shared" ref="AU36:AU38" si="144">AP36*1.01</f>
        <v>58584.104839624728</v>
      </c>
      <c r="AV36" s="219">
        <f t="shared" si="97"/>
        <v>6473.5435847785329</v>
      </c>
      <c r="AW36" s="219">
        <f t="shared" si="98"/>
        <v>11716.820967924947</v>
      </c>
      <c r="AX36" s="220">
        <f t="shared" si="99"/>
        <v>76774.469392328203</v>
      </c>
      <c r="AY36" s="202" t="s">
        <v>11</v>
      </c>
      <c r="AZ36" s="218">
        <v>60945</v>
      </c>
      <c r="BA36" s="219">
        <f t="shared" si="100"/>
        <v>6734.4224999999997</v>
      </c>
      <c r="BB36" s="219">
        <f t="shared" si="101"/>
        <v>12189</v>
      </c>
      <c r="BC36" s="220">
        <f t="shared" si="102"/>
        <v>79868.422500000001</v>
      </c>
      <c r="BD36" s="202" t="s">
        <v>11</v>
      </c>
      <c r="BE36" s="218">
        <f t="shared" ref="BE36:BE42" si="145">AZ36*1.02</f>
        <v>62163.9</v>
      </c>
      <c r="BF36" s="219">
        <f t="shared" si="103"/>
        <v>6869.1109500000002</v>
      </c>
      <c r="BG36" s="219">
        <f t="shared" si="104"/>
        <v>12432.78</v>
      </c>
      <c r="BH36" s="220">
        <f t="shared" si="105"/>
        <v>81465.790949999995</v>
      </c>
      <c r="BI36" s="202" t="s">
        <v>11</v>
      </c>
      <c r="BJ36" s="218">
        <f t="shared" si="143"/>
        <v>63096.358499999995</v>
      </c>
      <c r="BK36" s="219">
        <f t="shared" si="106"/>
        <v>6972.1476142499996</v>
      </c>
      <c r="BL36" s="219">
        <f t="shared" si="107"/>
        <v>12619.271699999999</v>
      </c>
      <c r="BM36" s="220">
        <f>SUM(BJ36:BL36)</f>
        <v>82687.777814249988</v>
      </c>
      <c r="BN36" s="202" t="s">
        <v>11</v>
      </c>
      <c r="BO36" s="218">
        <f t="shared" ref="BO36:BO42" si="146">BJ36*1.0225</f>
        <v>64516.026566249995</v>
      </c>
      <c r="BP36" s="219">
        <f t="shared" si="131"/>
        <v>7129.0209355706247</v>
      </c>
      <c r="BQ36" s="219">
        <f t="shared" si="108"/>
        <v>12903.20531325</v>
      </c>
      <c r="BR36" s="220">
        <f t="shared" si="109"/>
        <v>84548.25281507062</v>
      </c>
      <c r="BS36" s="202" t="s">
        <v>11</v>
      </c>
      <c r="BT36" s="218">
        <f t="shared" si="132"/>
        <v>65161.186831912499</v>
      </c>
      <c r="BU36" s="219">
        <f t="shared" si="133"/>
        <v>7200.3111449263315</v>
      </c>
      <c r="BV36" s="219">
        <f t="shared" si="110"/>
        <v>13032.2373663825</v>
      </c>
      <c r="BW36" s="220">
        <f t="shared" si="111"/>
        <v>85393.735343221328</v>
      </c>
      <c r="BX36" s="202" t="s">
        <v>11</v>
      </c>
      <c r="BY36" s="218">
        <f t="shared" si="142"/>
        <v>65812.798700231622</v>
      </c>
      <c r="BZ36" s="219">
        <f t="shared" si="55"/>
        <v>7338.1270550758263</v>
      </c>
      <c r="CA36" s="219">
        <f t="shared" si="113"/>
        <v>13162.559740046325</v>
      </c>
      <c r="CB36" s="220">
        <f t="shared" si="114"/>
        <v>86313.485495353772</v>
      </c>
      <c r="CC36" s="202" t="s">
        <v>11</v>
      </c>
      <c r="CD36" s="218">
        <f t="shared" si="140"/>
        <v>67129.054674236249</v>
      </c>
      <c r="CE36" s="219">
        <f t="shared" si="115"/>
        <v>7484.8895961773424</v>
      </c>
      <c r="CF36" s="219">
        <f t="shared" si="116"/>
        <v>13425.81093484725</v>
      </c>
      <c r="CG36" s="220">
        <f t="shared" si="117"/>
        <v>88039.755205260837</v>
      </c>
      <c r="CH36" s="202" t="s">
        <v>11</v>
      </c>
      <c r="CI36" s="218">
        <f t="shared" si="135"/>
        <v>67800.345220978619</v>
      </c>
      <c r="CJ36" s="219">
        <f t="shared" si="118"/>
        <v>7559.7384921391158</v>
      </c>
      <c r="CK36" s="219">
        <f t="shared" si="119"/>
        <v>13560.069044195725</v>
      </c>
      <c r="CL36" s="220">
        <f t="shared" si="120"/>
        <v>88920.152757313466</v>
      </c>
      <c r="CM36" s="202" t="s">
        <v>11</v>
      </c>
      <c r="CN36" s="218">
        <f t="shared" si="139"/>
        <v>68478.348673188404</v>
      </c>
      <c r="CO36" s="219">
        <f t="shared" si="121"/>
        <v>7635.3358770605073</v>
      </c>
      <c r="CP36" s="219">
        <f t="shared" si="122"/>
        <v>13695.669734637682</v>
      </c>
      <c r="CQ36" s="220">
        <f t="shared" si="123"/>
        <v>89809.354284886591</v>
      </c>
      <c r="CR36" s="202" t="s">
        <v>11</v>
      </c>
      <c r="CS36" s="218">
        <f t="shared" si="137"/>
        <v>69163.132159920293</v>
      </c>
      <c r="CT36" s="219">
        <f t="shared" si="124"/>
        <v>7711.6892358311125</v>
      </c>
      <c r="CU36" s="219">
        <f t="shared" si="125"/>
        <v>13832.626431984059</v>
      </c>
      <c r="CV36" s="220">
        <f t="shared" si="126"/>
        <v>90707.447827735465</v>
      </c>
      <c r="CX36" s="13" t="s">
        <v>228</v>
      </c>
    </row>
    <row r="37" spans="1:102" ht="14.25" customHeight="1" x14ac:dyDescent="0.2">
      <c r="A37" s="209"/>
      <c r="B37" s="202" t="s">
        <v>12</v>
      </c>
      <c r="C37" s="150">
        <v>55820</v>
      </c>
      <c r="D37" s="146">
        <v>6000.65</v>
      </c>
      <c r="E37" s="147">
        <v>11164</v>
      </c>
      <c r="F37" s="148">
        <v>72984.649999999994</v>
      </c>
      <c r="G37" s="149"/>
      <c r="H37" s="150">
        <f t="shared" si="0"/>
        <v>56378.2</v>
      </c>
      <c r="I37" s="146">
        <f t="shared" si="23"/>
        <v>6117.0346999999992</v>
      </c>
      <c r="J37" s="147">
        <f t="shared" si="24"/>
        <v>11275.64</v>
      </c>
      <c r="K37" s="172">
        <f t="shared" si="25"/>
        <v>73770.874699999986</v>
      </c>
      <c r="L37" s="149"/>
      <c r="M37" s="150">
        <f t="shared" si="1"/>
        <v>56941.981999999996</v>
      </c>
      <c r="N37" s="146">
        <f t="shared" si="26"/>
        <v>6178.2050469999995</v>
      </c>
      <c r="O37" s="147">
        <f t="shared" si="27"/>
        <v>11388.3964</v>
      </c>
      <c r="P37" s="172">
        <f t="shared" si="28"/>
        <v>74508.583446999997</v>
      </c>
      <c r="Q37" s="149"/>
      <c r="R37" s="150">
        <f t="shared" si="82"/>
        <v>56941.981999999996</v>
      </c>
      <c r="S37" s="146">
        <f t="shared" si="29"/>
        <v>6178.2050469999995</v>
      </c>
      <c r="T37" s="147">
        <f t="shared" si="30"/>
        <v>11388.3964</v>
      </c>
      <c r="U37" s="172">
        <f t="shared" si="31"/>
        <v>74508.583446999997</v>
      </c>
      <c r="V37" s="149"/>
      <c r="W37" s="12" t="s">
        <v>12</v>
      </c>
      <c r="X37" s="150">
        <f t="shared" si="32"/>
        <v>57938.466684999999</v>
      </c>
      <c r="Y37" s="147">
        <f t="shared" si="33"/>
        <v>6344.2621020075003</v>
      </c>
      <c r="Z37" s="147">
        <f t="shared" si="34"/>
        <v>11587.693337000001</v>
      </c>
      <c r="AA37" s="172">
        <f t="shared" si="35"/>
        <v>75870.422124007498</v>
      </c>
      <c r="AB37" s="149"/>
      <c r="AC37" s="12" t="s">
        <v>12</v>
      </c>
      <c r="AD37" s="150">
        <f t="shared" si="89"/>
        <v>57938.466684999999</v>
      </c>
      <c r="AE37" s="147">
        <f t="shared" si="36"/>
        <v>6402.2005686925004</v>
      </c>
      <c r="AF37" s="147">
        <f t="shared" si="37"/>
        <v>11587.693337000001</v>
      </c>
      <c r="AG37" s="172">
        <f t="shared" si="38"/>
        <v>75928.360590692508</v>
      </c>
      <c r="AH37" s="149"/>
      <c r="AI37" s="12" t="s">
        <v>12</v>
      </c>
      <c r="AJ37" s="218">
        <f t="shared" si="90"/>
        <v>59097.236018700001</v>
      </c>
      <c r="AK37" s="219">
        <f t="shared" si="91"/>
        <v>6530.24458006635</v>
      </c>
      <c r="AL37" s="219">
        <f t="shared" si="92"/>
        <v>11819.447203740001</v>
      </c>
      <c r="AM37" s="220">
        <f t="shared" si="93"/>
        <v>77446.927802506354</v>
      </c>
      <c r="AN37" s="251"/>
      <c r="AO37" s="202" t="s">
        <v>12</v>
      </c>
      <c r="AP37" s="218">
        <f t="shared" ref="AP37:AP38" si="147">AJ37*1.01</f>
        <v>59688.208378887</v>
      </c>
      <c r="AQ37" s="219">
        <f t="shared" si="94"/>
        <v>6595.5470258670139</v>
      </c>
      <c r="AR37" s="219">
        <f t="shared" si="95"/>
        <v>11937.6416757774</v>
      </c>
      <c r="AS37" s="220">
        <f t="shared" si="96"/>
        <v>78221.397080531417</v>
      </c>
      <c r="AT37" s="202" t="s">
        <v>12</v>
      </c>
      <c r="AU37" s="218">
        <f t="shared" si="144"/>
        <v>60285.090462675871</v>
      </c>
      <c r="AV37" s="219">
        <f t="shared" si="97"/>
        <v>6661.502496125684</v>
      </c>
      <c r="AW37" s="219">
        <f t="shared" si="98"/>
        <v>12057.018092535174</v>
      </c>
      <c r="AX37" s="220">
        <f t="shared" si="99"/>
        <v>79003.611051336731</v>
      </c>
      <c r="AY37" s="202" t="s">
        <v>12</v>
      </c>
      <c r="AZ37" s="218">
        <v>62715</v>
      </c>
      <c r="BA37" s="219">
        <f t="shared" si="100"/>
        <v>6930.0074999999997</v>
      </c>
      <c r="BB37" s="219">
        <f t="shared" si="101"/>
        <v>12543</v>
      </c>
      <c r="BC37" s="220">
        <f t="shared" si="102"/>
        <v>82188.007500000007</v>
      </c>
      <c r="BD37" s="202" t="s">
        <v>12</v>
      </c>
      <c r="BE37" s="218">
        <f t="shared" si="145"/>
        <v>63969.3</v>
      </c>
      <c r="BF37" s="219">
        <f t="shared" si="103"/>
        <v>7068.6076500000008</v>
      </c>
      <c r="BG37" s="219">
        <f t="shared" si="104"/>
        <v>12793.86</v>
      </c>
      <c r="BH37" s="220">
        <f t="shared" si="105"/>
        <v>83831.767650000009</v>
      </c>
      <c r="BI37" s="202" t="s">
        <v>12</v>
      </c>
      <c r="BJ37" s="218">
        <v>64928</v>
      </c>
      <c r="BK37" s="219">
        <f t="shared" si="106"/>
        <v>7174.5439999999999</v>
      </c>
      <c r="BL37" s="219">
        <f t="shared" si="107"/>
        <v>12985.6</v>
      </c>
      <c r="BM37" s="220">
        <f>SUM(BJ37:BL37)</f>
        <v>85088.144</v>
      </c>
      <c r="BN37" s="202" t="s">
        <v>12</v>
      </c>
      <c r="BO37" s="218">
        <f t="shared" si="146"/>
        <v>66388.88</v>
      </c>
      <c r="BP37" s="219">
        <f t="shared" si="131"/>
        <v>7335.9712400000008</v>
      </c>
      <c r="BQ37" s="219">
        <f t="shared" si="108"/>
        <v>13277.776000000002</v>
      </c>
      <c r="BR37" s="220">
        <f>SUM(BO37:BQ37)+1</f>
        <v>87003.627240000002</v>
      </c>
      <c r="BS37" s="202" t="s">
        <v>12</v>
      </c>
      <c r="BT37" s="218">
        <f t="shared" si="132"/>
        <v>67052.768800000005</v>
      </c>
      <c r="BU37" s="219">
        <f t="shared" si="133"/>
        <v>7409.3309524000006</v>
      </c>
      <c r="BV37" s="219">
        <f t="shared" si="110"/>
        <v>13410.553760000003</v>
      </c>
      <c r="BW37" s="220">
        <f>SUM(BT37:BV37)+1</f>
        <v>87873.653512400022</v>
      </c>
      <c r="BX37" s="202" t="s">
        <v>12</v>
      </c>
      <c r="BY37" s="218">
        <f>BT37*1.01</f>
        <v>67723.296488000007</v>
      </c>
      <c r="BZ37" s="219">
        <f t="shared" si="55"/>
        <v>7551.1475584120008</v>
      </c>
      <c r="CA37" s="219">
        <f t="shared" si="113"/>
        <v>13544.659297600003</v>
      </c>
      <c r="CB37" s="220">
        <f>SUM(BY37:CA37)+1</f>
        <v>88820.103344012023</v>
      </c>
      <c r="CC37" s="202" t="s">
        <v>12</v>
      </c>
      <c r="CD37" s="218">
        <f t="shared" si="140"/>
        <v>69077.762417760008</v>
      </c>
      <c r="CE37" s="219">
        <f t="shared" si="115"/>
        <v>7702.1705095802408</v>
      </c>
      <c r="CF37" s="219">
        <f t="shared" si="116"/>
        <v>13815.552483552003</v>
      </c>
      <c r="CG37" s="220">
        <f>SUM(CD37:CF37)+1</f>
        <v>90596.485410892259</v>
      </c>
      <c r="CH37" s="202" t="s">
        <v>12</v>
      </c>
      <c r="CI37" s="218">
        <f t="shared" si="135"/>
        <v>69768.540041937609</v>
      </c>
      <c r="CJ37" s="219">
        <f t="shared" si="118"/>
        <v>7779.1922146760435</v>
      </c>
      <c r="CK37" s="219">
        <f t="shared" si="119"/>
        <v>13953.708008387523</v>
      </c>
      <c r="CL37" s="220">
        <f>SUM(CI37:CK37)+1</f>
        <v>91502.440265001176</v>
      </c>
      <c r="CM37" s="202" t="s">
        <v>12</v>
      </c>
      <c r="CN37" s="218">
        <f t="shared" si="139"/>
        <v>70466.225442356983</v>
      </c>
      <c r="CO37" s="219">
        <f t="shared" si="121"/>
        <v>7856.9841368228035</v>
      </c>
      <c r="CP37" s="219">
        <f t="shared" si="122"/>
        <v>14093.245088471398</v>
      </c>
      <c r="CQ37" s="220">
        <f>SUM(CN37:CP37)+1</f>
        <v>92417.454667651182</v>
      </c>
      <c r="CR37" s="202" t="s">
        <v>12</v>
      </c>
      <c r="CS37" s="218">
        <f t="shared" si="137"/>
        <v>71170.887696780555</v>
      </c>
      <c r="CT37" s="219">
        <f t="shared" si="124"/>
        <v>7935.553978191032</v>
      </c>
      <c r="CU37" s="219">
        <f t="shared" si="125"/>
        <v>14234.177539356111</v>
      </c>
      <c r="CV37" s="220">
        <f>SUM(CS37:CU37)+1</f>
        <v>93341.6192143277</v>
      </c>
      <c r="CX37" s="378" t="s">
        <v>229</v>
      </c>
    </row>
    <row r="38" spans="1:102" ht="12.75" customHeight="1" thickBot="1" x14ac:dyDescent="0.25">
      <c r="A38" s="209"/>
      <c r="B38" s="202" t="s">
        <v>13</v>
      </c>
      <c r="C38" s="151">
        <v>57442</v>
      </c>
      <c r="D38" s="152">
        <v>6175.0150000000003</v>
      </c>
      <c r="E38" s="153">
        <v>11488.400000000001</v>
      </c>
      <c r="F38" s="154">
        <v>75105.415000000008</v>
      </c>
      <c r="G38" s="149"/>
      <c r="H38" s="151">
        <f t="shared" si="0"/>
        <v>58016.42</v>
      </c>
      <c r="I38" s="152">
        <f t="shared" si="23"/>
        <v>6294.7815700000001</v>
      </c>
      <c r="J38" s="153">
        <f t="shared" si="24"/>
        <v>11603.284</v>
      </c>
      <c r="K38" s="173">
        <f t="shared" si="25"/>
        <v>75914.48556999999</v>
      </c>
      <c r="L38" s="149"/>
      <c r="M38" s="151">
        <f t="shared" si="1"/>
        <v>58596.584199999998</v>
      </c>
      <c r="N38" s="152">
        <f t="shared" si="26"/>
        <v>6357.7293856999995</v>
      </c>
      <c r="O38" s="153">
        <f t="shared" si="27"/>
        <v>11719.31684</v>
      </c>
      <c r="P38" s="173">
        <f t="shared" si="28"/>
        <v>76673.630425699987</v>
      </c>
      <c r="Q38" s="149"/>
      <c r="R38" s="151">
        <f t="shared" si="82"/>
        <v>58596.584199999998</v>
      </c>
      <c r="S38" s="152">
        <f t="shared" si="29"/>
        <v>6357.7293856999995</v>
      </c>
      <c r="T38" s="153">
        <f t="shared" si="30"/>
        <v>11719.31684</v>
      </c>
      <c r="U38" s="173">
        <f t="shared" si="31"/>
        <v>76673.630425699987</v>
      </c>
      <c r="V38" s="149"/>
      <c r="W38" s="12" t="s">
        <v>13</v>
      </c>
      <c r="X38" s="151">
        <f t="shared" si="32"/>
        <v>59622.024423499999</v>
      </c>
      <c r="Y38" s="153">
        <f t="shared" si="33"/>
        <v>6528.61167437325</v>
      </c>
      <c r="Z38" s="153">
        <f t="shared" si="34"/>
        <v>11924.404884700001</v>
      </c>
      <c r="AA38" s="173">
        <f t="shared" si="35"/>
        <v>78075.040982573264</v>
      </c>
      <c r="AB38" s="149"/>
      <c r="AC38" s="12" t="s">
        <v>13</v>
      </c>
      <c r="AD38" s="151">
        <f t="shared" si="89"/>
        <v>59622.024423499999</v>
      </c>
      <c r="AE38" s="153">
        <f t="shared" si="36"/>
        <v>6588.2336987967501</v>
      </c>
      <c r="AF38" s="153">
        <f t="shared" si="37"/>
        <v>11924.404884700001</v>
      </c>
      <c r="AG38" s="173">
        <f t="shared" si="38"/>
        <v>78134.663006996736</v>
      </c>
      <c r="AH38" s="149"/>
      <c r="AI38" s="12" t="s">
        <v>13</v>
      </c>
      <c r="AJ38" s="254">
        <f t="shared" si="90"/>
        <v>60814.464911969997</v>
      </c>
      <c r="AK38" s="228">
        <f t="shared" si="91"/>
        <v>6719.9983727726849</v>
      </c>
      <c r="AL38" s="228">
        <f t="shared" si="92"/>
        <v>12162.892982394</v>
      </c>
      <c r="AM38" s="229">
        <f t="shared" si="93"/>
        <v>79697.356267136682</v>
      </c>
      <c r="AN38" s="251"/>
      <c r="AO38" s="202" t="s">
        <v>13</v>
      </c>
      <c r="AP38" s="218">
        <f t="shared" si="147"/>
        <v>61422.609561089695</v>
      </c>
      <c r="AQ38" s="228">
        <f t="shared" si="94"/>
        <v>6787.1983565004111</v>
      </c>
      <c r="AR38" s="228">
        <f t="shared" si="95"/>
        <v>12284.521912217941</v>
      </c>
      <c r="AS38" s="229">
        <f t="shared" si="96"/>
        <v>80494.329829808048</v>
      </c>
      <c r="AT38" s="202" t="s">
        <v>13</v>
      </c>
      <c r="AU38" s="218">
        <f t="shared" si="144"/>
        <v>62036.83565670059</v>
      </c>
      <c r="AV38" s="228">
        <f t="shared" si="97"/>
        <v>6855.0703400654156</v>
      </c>
      <c r="AW38" s="228">
        <f t="shared" si="98"/>
        <v>12407.367131340119</v>
      </c>
      <c r="AX38" s="229">
        <f t="shared" si="99"/>
        <v>81299.273128106113</v>
      </c>
      <c r="AY38" s="202" t="s">
        <v>13</v>
      </c>
      <c r="AZ38" s="227">
        <v>64537</v>
      </c>
      <c r="BA38" s="233">
        <f t="shared" si="100"/>
        <v>7131.3384999999998</v>
      </c>
      <c r="BB38" s="233">
        <f t="shared" si="101"/>
        <v>12907.400000000001</v>
      </c>
      <c r="BC38" s="234">
        <f t="shared" si="102"/>
        <v>84575.738500000007</v>
      </c>
      <c r="BD38" s="259" t="s">
        <v>13</v>
      </c>
      <c r="BE38" s="227">
        <f t="shared" si="145"/>
        <v>65827.740000000005</v>
      </c>
      <c r="BF38" s="233">
        <f t="shared" si="103"/>
        <v>7273.9652700000006</v>
      </c>
      <c r="BG38" s="233">
        <f t="shared" si="104"/>
        <v>13165.548000000003</v>
      </c>
      <c r="BH38" s="234">
        <f t="shared" si="105"/>
        <v>86267.253270000016</v>
      </c>
      <c r="BI38" s="259" t="s">
        <v>13</v>
      </c>
      <c r="BJ38" s="227">
        <f t="shared" si="143"/>
        <v>66815.156099999993</v>
      </c>
      <c r="BK38" s="233">
        <f t="shared" si="106"/>
        <v>7383.0747490499989</v>
      </c>
      <c r="BL38" s="233">
        <f t="shared" si="107"/>
        <v>13363.031219999999</v>
      </c>
      <c r="BM38" s="234">
        <f>SUM(BJ38:BL38)</f>
        <v>87561.26206904999</v>
      </c>
      <c r="BN38" s="259" t="s">
        <v>13</v>
      </c>
      <c r="BO38" s="227">
        <f t="shared" si="146"/>
        <v>68318.497112249985</v>
      </c>
      <c r="BP38" s="233">
        <f t="shared" si="131"/>
        <v>7549.1939309036234</v>
      </c>
      <c r="BQ38" s="233">
        <f t="shared" si="108"/>
        <v>13663.699422449998</v>
      </c>
      <c r="BR38" s="234">
        <f t="shared" ref="BR38:BR42" si="148">SUM(BO38:BQ38)</f>
        <v>89531.390465603603</v>
      </c>
      <c r="BS38" s="259" t="s">
        <v>13</v>
      </c>
      <c r="BT38" s="227">
        <f t="shared" si="132"/>
        <v>69001.682083372492</v>
      </c>
      <c r="BU38" s="233">
        <f t="shared" si="133"/>
        <v>7624.6858702126601</v>
      </c>
      <c r="BV38" s="233">
        <f t="shared" si="110"/>
        <v>13800.3364166745</v>
      </c>
      <c r="BW38" s="234">
        <f t="shared" ref="BW38:BW42" si="149">SUM(BT38:BV38)</f>
        <v>90426.704370259657</v>
      </c>
      <c r="BX38" s="259" t="s">
        <v>13</v>
      </c>
      <c r="BY38" s="227">
        <f t="shared" si="142"/>
        <v>69691.69890420622</v>
      </c>
      <c r="BZ38" s="233">
        <f t="shared" si="55"/>
        <v>7770.6244278189934</v>
      </c>
      <c r="CA38" s="233">
        <f t="shared" si="113"/>
        <v>13938.339780841245</v>
      </c>
      <c r="CB38" s="234">
        <f t="shared" si="114"/>
        <v>91400.663112866459</v>
      </c>
      <c r="CC38" s="259" t="s">
        <v>13</v>
      </c>
      <c r="CD38" s="227">
        <f t="shared" si="140"/>
        <v>71085.532882290339</v>
      </c>
      <c r="CE38" s="233">
        <f t="shared" si="115"/>
        <v>7926.036916375373</v>
      </c>
      <c r="CF38" s="233">
        <f t="shared" si="116"/>
        <v>14217.106576458069</v>
      </c>
      <c r="CG38" s="234">
        <f t="shared" ref="CG38:CG42" si="150">SUM(CD38:CF38)</f>
        <v>93228.676375123789</v>
      </c>
      <c r="CH38" s="259" t="s">
        <v>13</v>
      </c>
      <c r="CI38" s="227">
        <f t="shared" si="135"/>
        <v>71796.388211113241</v>
      </c>
      <c r="CJ38" s="233">
        <f t="shared" si="118"/>
        <v>8005.2972855391263</v>
      </c>
      <c r="CK38" s="233">
        <f t="shared" si="119"/>
        <v>14359.277642222649</v>
      </c>
      <c r="CL38" s="234">
        <f t="shared" ref="CL38:CL42" si="151">SUM(CI38:CK38)</f>
        <v>94160.963138875013</v>
      </c>
      <c r="CM38" s="259" t="s">
        <v>13</v>
      </c>
      <c r="CN38" s="227">
        <f t="shared" si="139"/>
        <v>72514.35209322437</v>
      </c>
      <c r="CO38" s="233">
        <f t="shared" si="121"/>
        <v>8085.3502583945174</v>
      </c>
      <c r="CP38" s="233">
        <f t="shared" si="122"/>
        <v>14502.870418644874</v>
      </c>
      <c r="CQ38" s="234">
        <f t="shared" ref="CQ38:CQ42" si="152">SUM(CN38:CP38)</f>
        <v>95102.572770263767</v>
      </c>
      <c r="CR38" s="259" t="s">
        <v>13</v>
      </c>
      <c r="CS38" s="227">
        <f t="shared" si="137"/>
        <v>73239.495614156607</v>
      </c>
      <c r="CT38" s="233">
        <f t="shared" si="124"/>
        <v>8166.203760978462</v>
      </c>
      <c r="CU38" s="233">
        <f t="shared" si="125"/>
        <v>14647.899122831323</v>
      </c>
      <c r="CV38" s="234">
        <f t="shared" ref="CV38:CV42" si="153">SUM(CS38:CU38)</f>
        <v>96053.598497966392</v>
      </c>
      <c r="CX38" s="379"/>
    </row>
    <row r="39" spans="1:102" ht="13.15" customHeight="1" x14ac:dyDescent="0.2">
      <c r="A39" s="207" t="s">
        <v>28</v>
      </c>
      <c r="B39" s="210" t="s">
        <v>10</v>
      </c>
      <c r="C39" s="155">
        <v>64125</v>
      </c>
      <c r="D39" s="146">
        <v>6893.4375</v>
      </c>
      <c r="E39" s="147">
        <v>12825</v>
      </c>
      <c r="F39" s="148">
        <v>83843.4375</v>
      </c>
      <c r="G39" s="149"/>
      <c r="H39" s="155">
        <f t="shared" si="0"/>
        <v>64766.25</v>
      </c>
      <c r="I39" s="146">
        <f t="shared" si="23"/>
        <v>7027.1381250000004</v>
      </c>
      <c r="J39" s="147">
        <f t="shared" si="24"/>
        <v>12953.25</v>
      </c>
      <c r="K39" s="172">
        <f t="shared" si="25"/>
        <v>84746.638124999998</v>
      </c>
      <c r="L39" s="149"/>
      <c r="M39" s="155">
        <f t="shared" si="1"/>
        <v>65413.912499999999</v>
      </c>
      <c r="N39" s="146">
        <f t="shared" si="26"/>
        <v>7097.40950625</v>
      </c>
      <c r="O39" s="147">
        <f t="shared" si="27"/>
        <v>13082.782500000001</v>
      </c>
      <c r="P39" s="172">
        <f t="shared" si="28"/>
        <v>85594.104506250005</v>
      </c>
      <c r="Q39" s="149"/>
      <c r="R39" s="155">
        <f t="shared" si="82"/>
        <v>65413.912499999999</v>
      </c>
      <c r="S39" s="146">
        <f t="shared" si="29"/>
        <v>7097.40950625</v>
      </c>
      <c r="T39" s="147">
        <f t="shared" si="30"/>
        <v>13082.782500000001</v>
      </c>
      <c r="U39" s="172">
        <f t="shared" si="31"/>
        <v>85594.104506250005</v>
      </c>
      <c r="V39" s="149"/>
      <c r="W39" s="16" t="s">
        <v>10</v>
      </c>
      <c r="X39" s="155">
        <f t="shared" si="32"/>
        <v>66558.655968749998</v>
      </c>
      <c r="Y39" s="147">
        <f t="shared" si="33"/>
        <v>7288.1728285781246</v>
      </c>
      <c r="Z39" s="147">
        <f t="shared" si="34"/>
        <v>13311.73119375</v>
      </c>
      <c r="AA39" s="172">
        <f t="shared" si="35"/>
        <v>87158.559991078131</v>
      </c>
      <c r="AB39" s="149"/>
      <c r="AC39" s="16" t="s">
        <v>10</v>
      </c>
      <c r="AD39" s="155">
        <f t="shared" si="89"/>
        <v>66558.655968749998</v>
      </c>
      <c r="AE39" s="147">
        <f t="shared" si="36"/>
        <v>7354.7314845468745</v>
      </c>
      <c r="AF39" s="147">
        <f t="shared" si="37"/>
        <v>13311.73119375</v>
      </c>
      <c r="AG39" s="172">
        <f t="shared" si="38"/>
        <v>87225.118647046882</v>
      </c>
      <c r="AH39" s="149"/>
      <c r="AI39" s="16" t="s">
        <v>10</v>
      </c>
      <c r="AJ39" s="253">
        <f t="shared" si="90"/>
        <v>67889.829088125</v>
      </c>
      <c r="AK39" s="219">
        <f t="shared" si="91"/>
        <v>7501.8261142378124</v>
      </c>
      <c r="AL39" s="219">
        <f t="shared" si="92"/>
        <v>13577.965817625001</v>
      </c>
      <c r="AM39" s="220">
        <f t="shared" si="93"/>
        <v>88969.621019987826</v>
      </c>
      <c r="AN39" s="251"/>
      <c r="AO39" s="210" t="s">
        <v>10</v>
      </c>
      <c r="AP39" s="253">
        <f>AJ39*1.01</f>
        <v>68568.727379006246</v>
      </c>
      <c r="AQ39" s="219">
        <f t="shared" si="94"/>
        <v>7576.8443753801903</v>
      </c>
      <c r="AR39" s="219">
        <f t="shared" si="95"/>
        <v>13713.74547580125</v>
      </c>
      <c r="AS39" s="220">
        <f t="shared" si="96"/>
        <v>89859.317230187677</v>
      </c>
      <c r="AT39" s="210" t="s">
        <v>10</v>
      </c>
      <c r="AU39" s="232">
        <f>AP39*1.01</f>
        <v>69254.414652796317</v>
      </c>
      <c r="AV39" s="219">
        <f t="shared" si="97"/>
        <v>7652.6128191339931</v>
      </c>
      <c r="AW39" s="219">
        <f t="shared" si="98"/>
        <v>13850.882930559264</v>
      </c>
      <c r="AX39" s="220">
        <f t="shared" si="99"/>
        <v>90757.910402489579</v>
      </c>
      <c r="AY39" s="210" t="s">
        <v>10</v>
      </c>
      <c r="AZ39" s="218">
        <v>72045</v>
      </c>
      <c r="BA39" s="219">
        <f t="shared" si="100"/>
        <v>7960.9724999999999</v>
      </c>
      <c r="BB39" s="219">
        <f t="shared" si="101"/>
        <v>14409</v>
      </c>
      <c r="BC39" s="220">
        <f t="shared" si="102"/>
        <v>94414.972500000003</v>
      </c>
      <c r="BD39" s="202" t="s">
        <v>10</v>
      </c>
      <c r="BE39" s="218">
        <f t="shared" si="145"/>
        <v>73485.899999999994</v>
      </c>
      <c r="BF39" s="219">
        <f t="shared" si="103"/>
        <v>8120.1919499999995</v>
      </c>
      <c r="BG39" s="219">
        <f t="shared" si="104"/>
        <v>14697.18</v>
      </c>
      <c r="BH39" s="220">
        <f t="shared" si="105"/>
        <v>96303.271949999995</v>
      </c>
      <c r="BI39" s="202" t="s">
        <v>10</v>
      </c>
      <c r="BJ39" s="218">
        <v>74589</v>
      </c>
      <c r="BK39" s="219">
        <f t="shared" si="106"/>
        <v>8242.0845000000008</v>
      </c>
      <c r="BL39" s="219">
        <f t="shared" si="107"/>
        <v>14917.800000000001</v>
      </c>
      <c r="BM39" s="220">
        <f>SUM(BJ39:BL39)</f>
        <v>97748.8845</v>
      </c>
      <c r="BN39" s="202" t="s">
        <v>10</v>
      </c>
      <c r="BO39" s="218">
        <f t="shared" si="146"/>
        <v>76267.252500000002</v>
      </c>
      <c r="BP39" s="219">
        <f t="shared" si="131"/>
        <v>8427.5314012500003</v>
      </c>
      <c r="BQ39" s="219">
        <f t="shared" si="108"/>
        <v>15253.450500000001</v>
      </c>
      <c r="BR39" s="220">
        <f t="shared" si="148"/>
        <v>99948.234401250011</v>
      </c>
      <c r="BS39" s="202" t="s">
        <v>10</v>
      </c>
      <c r="BT39" s="218">
        <f t="shared" si="132"/>
        <v>77029.925025000004</v>
      </c>
      <c r="BU39" s="219">
        <f t="shared" si="133"/>
        <v>8511.8067152625008</v>
      </c>
      <c r="BV39" s="219">
        <f t="shared" si="110"/>
        <v>15405.985005000002</v>
      </c>
      <c r="BW39" s="220">
        <f t="shared" si="149"/>
        <v>100947.7167452625</v>
      </c>
      <c r="BX39" s="202" t="s">
        <v>10</v>
      </c>
      <c r="BY39" s="218">
        <f t="shared" si="142"/>
        <v>77800.224275250002</v>
      </c>
      <c r="BZ39" s="219">
        <f t="shared" si="55"/>
        <v>8674.7250066903762</v>
      </c>
      <c r="CA39" s="219">
        <f t="shared" si="113"/>
        <v>15560.04485505</v>
      </c>
      <c r="CB39" s="220">
        <f t="shared" si="114"/>
        <v>102034.99413699038</v>
      </c>
      <c r="CC39" s="202" t="s">
        <v>10</v>
      </c>
      <c r="CD39" s="218">
        <f t="shared" si="140"/>
        <v>79356.22876075501</v>
      </c>
      <c r="CE39" s="219">
        <f t="shared" si="115"/>
        <v>8848.2195068241836</v>
      </c>
      <c r="CF39" s="219">
        <f t="shared" si="116"/>
        <v>15871.245752151002</v>
      </c>
      <c r="CG39" s="220">
        <f t="shared" si="150"/>
        <v>104075.6940197302</v>
      </c>
      <c r="CH39" s="202" t="s">
        <v>10</v>
      </c>
      <c r="CI39" s="218">
        <f t="shared" si="135"/>
        <v>80149.79104836256</v>
      </c>
      <c r="CJ39" s="219">
        <f t="shared" si="118"/>
        <v>8936.7017018924253</v>
      </c>
      <c r="CK39" s="219">
        <f t="shared" si="119"/>
        <v>16029.958209672513</v>
      </c>
      <c r="CL39" s="220">
        <f t="shared" si="151"/>
        <v>105116.45095992749</v>
      </c>
      <c r="CM39" s="202" t="s">
        <v>10</v>
      </c>
      <c r="CN39" s="218">
        <f t="shared" si="139"/>
        <v>80951.288958846184</v>
      </c>
      <c r="CO39" s="219">
        <f t="shared" si="121"/>
        <v>9026.0687189113505</v>
      </c>
      <c r="CP39" s="219">
        <f t="shared" si="122"/>
        <v>16190.257791769238</v>
      </c>
      <c r="CQ39" s="220">
        <f t="shared" si="152"/>
        <v>106167.61546952678</v>
      </c>
      <c r="CR39" s="202" t="s">
        <v>10</v>
      </c>
      <c r="CS39" s="218">
        <f t="shared" si="137"/>
        <v>81760.801848434639</v>
      </c>
      <c r="CT39" s="219">
        <f t="shared" si="124"/>
        <v>9116.3294061004617</v>
      </c>
      <c r="CU39" s="219">
        <f t="shared" si="125"/>
        <v>16352.160369686928</v>
      </c>
      <c r="CV39" s="220">
        <f t="shared" si="153"/>
        <v>107229.29162422202</v>
      </c>
      <c r="CX39" s="199"/>
    </row>
    <row r="40" spans="1:102" x14ac:dyDescent="0.2">
      <c r="A40" s="247" t="s">
        <v>43</v>
      </c>
      <c r="B40" s="202" t="s">
        <v>11</v>
      </c>
      <c r="C40" s="150">
        <v>65996</v>
      </c>
      <c r="D40" s="146">
        <v>7094.57</v>
      </c>
      <c r="E40" s="147">
        <v>13199.2</v>
      </c>
      <c r="F40" s="148">
        <v>86289.77</v>
      </c>
      <c r="G40" s="149"/>
      <c r="H40" s="150">
        <f t="shared" si="0"/>
        <v>66655.960000000006</v>
      </c>
      <c r="I40" s="146">
        <f t="shared" si="23"/>
        <v>7232.1716600000009</v>
      </c>
      <c r="J40" s="147">
        <f t="shared" si="24"/>
        <v>13331.192000000003</v>
      </c>
      <c r="K40" s="172">
        <f t="shared" si="25"/>
        <v>87219.323660000024</v>
      </c>
      <c r="L40" s="149"/>
      <c r="M40" s="150">
        <f t="shared" si="1"/>
        <v>67322.519600000014</v>
      </c>
      <c r="N40" s="146">
        <f t="shared" si="26"/>
        <v>7304.4933766000013</v>
      </c>
      <c r="O40" s="147">
        <f t="shared" si="27"/>
        <v>13464.503920000003</v>
      </c>
      <c r="P40" s="172">
        <f t="shared" si="28"/>
        <v>88091.51689660002</v>
      </c>
      <c r="Q40" s="149"/>
      <c r="R40" s="150">
        <f t="shared" si="82"/>
        <v>67322.519600000014</v>
      </c>
      <c r="S40" s="146">
        <f t="shared" si="29"/>
        <v>7304.4933766000013</v>
      </c>
      <c r="T40" s="147">
        <f t="shared" si="30"/>
        <v>13464.503920000003</v>
      </c>
      <c r="U40" s="172">
        <f t="shared" si="31"/>
        <v>88091.51689660002</v>
      </c>
      <c r="V40" s="149"/>
      <c r="W40" s="12" t="s">
        <v>11</v>
      </c>
      <c r="X40" s="150">
        <f t="shared" si="32"/>
        <v>68500.663693000024</v>
      </c>
      <c r="Y40" s="147">
        <f t="shared" si="33"/>
        <v>7500.822674383503</v>
      </c>
      <c r="Z40" s="147">
        <f t="shared" si="34"/>
        <v>13700.132738600005</v>
      </c>
      <c r="AA40" s="172">
        <f t="shared" si="35"/>
        <v>89701.619105983526</v>
      </c>
      <c r="AB40" s="149"/>
      <c r="AC40" s="12" t="s">
        <v>11</v>
      </c>
      <c r="AD40" s="150">
        <f t="shared" si="89"/>
        <v>68500.663693000024</v>
      </c>
      <c r="AE40" s="147">
        <f t="shared" si="36"/>
        <v>7569.3233380765023</v>
      </c>
      <c r="AF40" s="147">
        <f t="shared" si="37"/>
        <v>13700.132738600005</v>
      </c>
      <c r="AG40" s="172">
        <f t="shared" si="38"/>
        <v>89770.11976967653</v>
      </c>
      <c r="AH40" s="149"/>
      <c r="AI40" s="12" t="s">
        <v>11</v>
      </c>
      <c r="AJ40" s="218">
        <f t="shared" si="90"/>
        <v>69870.676966860032</v>
      </c>
      <c r="AK40" s="219">
        <f t="shared" si="91"/>
        <v>7720.709804838034</v>
      </c>
      <c r="AL40" s="219">
        <f t="shared" si="92"/>
        <v>13974.135393372007</v>
      </c>
      <c r="AM40" s="220">
        <f t="shared" si="93"/>
        <v>91565.52216507007</v>
      </c>
      <c r="AN40" s="251"/>
      <c r="AO40" s="202" t="s">
        <v>11</v>
      </c>
      <c r="AP40" s="218">
        <f>AJ40*1.01</f>
        <v>70569.383736528631</v>
      </c>
      <c r="AQ40" s="219">
        <f t="shared" si="94"/>
        <v>7797.9169028864135</v>
      </c>
      <c r="AR40" s="219">
        <f t="shared" si="95"/>
        <v>14113.876747305727</v>
      </c>
      <c r="AS40" s="220">
        <f t="shared" si="96"/>
        <v>92481.177386720767</v>
      </c>
      <c r="AT40" s="202" t="s">
        <v>11</v>
      </c>
      <c r="AU40" s="218">
        <f t="shared" ref="AU40:AU41" si="154">AP40*1.01</f>
        <v>71275.077573893912</v>
      </c>
      <c r="AV40" s="219">
        <f t="shared" si="97"/>
        <v>7875.8960719152774</v>
      </c>
      <c r="AW40" s="219">
        <f t="shared" si="98"/>
        <v>14255.015514778783</v>
      </c>
      <c r="AX40" s="220">
        <f t="shared" si="99"/>
        <v>93405.989160587982</v>
      </c>
      <c r="AY40" s="202" t="s">
        <v>11</v>
      </c>
      <c r="AZ40" s="218">
        <v>74147</v>
      </c>
      <c r="BA40" s="219">
        <f t="shared" si="100"/>
        <v>8193.2435000000005</v>
      </c>
      <c r="BB40" s="219">
        <f t="shared" si="101"/>
        <v>14829.400000000001</v>
      </c>
      <c r="BC40" s="220">
        <f t="shared" si="102"/>
        <v>97169.643500000006</v>
      </c>
      <c r="BD40" s="202" t="s">
        <v>11</v>
      </c>
      <c r="BE40" s="218">
        <f t="shared" si="145"/>
        <v>75629.94</v>
      </c>
      <c r="BF40" s="219">
        <f t="shared" si="103"/>
        <v>8357.1083699999999</v>
      </c>
      <c r="BG40" s="219">
        <f t="shared" si="104"/>
        <v>15125.988000000001</v>
      </c>
      <c r="BH40" s="220">
        <f t="shared" si="105"/>
        <v>99113.036370000002</v>
      </c>
      <c r="BI40" s="202" t="s">
        <v>11</v>
      </c>
      <c r="BJ40" s="218">
        <v>76765</v>
      </c>
      <c r="BK40" s="219">
        <f t="shared" si="106"/>
        <v>8482.5324999999993</v>
      </c>
      <c r="BL40" s="219">
        <f t="shared" si="107"/>
        <v>15353</v>
      </c>
      <c r="BM40" s="220">
        <f>SUM(BJ40:BL40)</f>
        <v>100600.5325</v>
      </c>
      <c r="BN40" s="202" t="s">
        <v>11</v>
      </c>
      <c r="BO40" s="218">
        <f t="shared" si="146"/>
        <v>78492.212499999994</v>
      </c>
      <c r="BP40" s="219">
        <f t="shared" si="131"/>
        <v>8673.3894812500002</v>
      </c>
      <c r="BQ40" s="219">
        <f t="shared" si="108"/>
        <v>15698.442499999999</v>
      </c>
      <c r="BR40" s="220">
        <f t="shared" si="148"/>
        <v>102864.04448124999</v>
      </c>
      <c r="BS40" s="202" t="s">
        <v>11</v>
      </c>
      <c r="BT40" s="218">
        <f t="shared" si="132"/>
        <v>79277.134624999992</v>
      </c>
      <c r="BU40" s="219">
        <f t="shared" si="133"/>
        <v>8760.1233760625</v>
      </c>
      <c r="BV40" s="219">
        <f t="shared" si="110"/>
        <v>15855.426925</v>
      </c>
      <c r="BW40" s="220">
        <f t="shared" si="149"/>
        <v>103892.6849260625</v>
      </c>
      <c r="BX40" s="202" t="s">
        <v>11</v>
      </c>
      <c r="BY40" s="218">
        <f t="shared" si="142"/>
        <v>80069.905971249987</v>
      </c>
      <c r="BZ40" s="219">
        <f t="shared" si="55"/>
        <v>8927.7945157943741</v>
      </c>
      <c r="CA40" s="219">
        <f t="shared" si="113"/>
        <v>16013.981194249998</v>
      </c>
      <c r="CB40" s="220">
        <f t="shared" si="114"/>
        <v>105011.68168129436</v>
      </c>
      <c r="CC40" s="202" t="s">
        <v>11</v>
      </c>
      <c r="CD40" s="218">
        <f t="shared" si="140"/>
        <v>81671.304090674996</v>
      </c>
      <c r="CE40" s="219">
        <f t="shared" si="115"/>
        <v>9106.3504061102631</v>
      </c>
      <c r="CF40" s="219">
        <f t="shared" si="116"/>
        <v>16334.260818135001</v>
      </c>
      <c r="CG40" s="220">
        <f t="shared" si="150"/>
        <v>107111.91531492025</v>
      </c>
      <c r="CH40" s="202" t="s">
        <v>11</v>
      </c>
      <c r="CI40" s="218">
        <f t="shared" si="135"/>
        <v>82488.017131581742</v>
      </c>
      <c r="CJ40" s="219">
        <f t="shared" si="118"/>
        <v>9197.4139101713645</v>
      </c>
      <c r="CK40" s="219">
        <f t="shared" si="119"/>
        <v>16497.603426316349</v>
      </c>
      <c r="CL40" s="220">
        <f t="shared" si="151"/>
        <v>108183.03446806945</v>
      </c>
      <c r="CM40" s="202" t="s">
        <v>11</v>
      </c>
      <c r="CN40" s="218">
        <f t="shared" si="139"/>
        <v>83312.89730289756</v>
      </c>
      <c r="CO40" s="219">
        <f t="shared" si="121"/>
        <v>9289.3880492730787</v>
      </c>
      <c r="CP40" s="219">
        <f t="shared" si="122"/>
        <v>16662.579460579513</v>
      </c>
      <c r="CQ40" s="220">
        <f t="shared" si="152"/>
        <v>109264.86481275015</v>
      </c>
      <c r="CR40" s="202" t="s">
        <v>11</v>
      </c>
      <c r="CS40" s="218">
        <f t="shared" si="137"/>
        <v>84146.026275926532</v>
      </c>
      <c r="CT40" s="219">
        <f t="shared" si="124"/>
        <v>9382.2819297658079</v>
      </c>
      <c r="CU40" s="219">
        <f t="shared" si="125"/>
        <v>16829.205255185308</v>
      </c>
      <c r="CV40" s="220">
        <f t="shared" si="153"/>
        <v>110357.51346087766</v>
      </c>
      <c r="CX40" s="380" t="s">
        <v>230</v>
      </c>
    </row>
    <row r="41" spans="1:102" x14ac:dyDescent="0.2">
      <c r="A41" s="247"/>
      <c r="B41" s="202" t="s">
        <v>12</v>
      </c>
      <c r="C41" s="150">
        <v>66885</v>
      </c>
      <c r="D41" s="146">
        <v>7095</v>
      </c>
      <c r="E41" s="147">
        <v>13200</v>
      </c>
      <c r="F41" s="148">
        <v>86295</v>
      </c>
      <c r="G41" s="149"/>
      <c r="H41" s="150">
        <f t="shared" si="0"/>
        <v>67553.850000000006</v>
      </c>
      <c r="I41" s="146">
        <f t="shared" si="23"/>
        <v>7329.5927250000004</v>
      </c>
      <c r="J41" s="147">
        <f t="shared" si="24"/>
        <v>13510.770000000002</v>
      </c>
      <c r="K41" s="172">
        <f t="shared" si="25"/>
        <v>88394.212725000005</v>
      </c>
      <c r="L41" s="149"/>
      <c r="M41" s="150">
        <f t="shared" si="1"/>
        <v>68229.388500000001</v>
      </c>
      <c r="N41" s="146">
        <f t="shared" si="26"/>
        <v>7402.8886522499997</v>
      </c>
      <c r="O41" s="147">
        <f t="shared" si="27"/>
        <v>13645.877700000001</v>
      </c>
      <c r="P41" s="172">
        <f t="shared" si="28"/>
        <v>89278.154852249994</v>
      </c>
      <c r="Q41" s="149"/>
      <c r="R41" s="150">
        <f t="shared" si="82"/>
        <v>68229.388500000001</v>
      </c>
      <c r="S41" s="146">
        <f t="shared" si="29"/>
        <v>7402.8886522499997</v>
      </c>
      <c r="T41" s="147">
        <f t="shared" si="30"/>
        <v>13645.877700000001</v>
      </c>
      <c r="U41" s="172">
        <f t="shared" si="31"/>
        <v>89278.154852249994</v>
      </c>
      <c r="V41" s="149"/>
      <c r="W41" s="12" t="s">
        <v>12</v>
      </c>
      <c r="X41" s="150">
        <f t="shared" si="32"/>
        <v>69423.402798750001</v>
      </c>
      <c r="Y41" s="147">
        <f t="shared" si="33"/>
        <v>7601.8626064631253</v>
      </c>
      <c r="Z41" s="147">
        <f t="shared" si="34"/>
        <v>13884.680559750001</v>
      </c>
      <c r="AA41" s="172">
        <f t="shared" si="35"/>
        <v>90909.945964963132</v>
      </c>
      <c r="AB41" s="149"/>
      <c r="AC41" s="12" t="s">
        <v>12</v>
      </c>
      <c r="AD41" s="150">
        <f t="shared" si="89"/>
        <v>69423.402798750001</v>
      </c>
      <c r="AE41" s="147">
        <f t="shared" si="36"/>
        <v>7671.2860092618748</v>
      </c>
      <c r="AF41" s="147">
        <f t="shared" si="37"/>
        <v>13884.680559750001</v>
      </c>
      <c r="AG41" s="172">
        <f t="shared" si="38"/>
        <v>90979.369367761887</v>
      </c>
      <c r="AH41" s="149"/>
      <c r="AI41" s="12" t="s">
        <v>12</v>
      </c>
      <c r="AJ41" s="218">
        <f t="shared" si="90"/>
        <v>70811.870854724999</v>
      </c>
      <c r="AK41" s="219">
        <f t="shared" si="91"/>
        <v>7824.7117294471127</v>
      </c>
      <c r="AL41" s="219">
        <f t="shared" si="92"/>
        <v>14162.374170945001</v>
      </c>
      <c r="AM41" s="220">
        <f t="shared" si="93"/>
        <v>92798.956755117106</v>
      </c>
      <c r="AN41" s="251"/>
      <c r="AO41" s="202" t="s">
        <v>12</v>
      </c>
      <c r="AP41" s="218">
        <f>AJ41*1.01</f>
        <v>71519.989563272247</v>
      </c>
      <c r="AQ41" s="219">
        <f t="shared" si="94"/>
        <v>7902.9588467415833</v>
      </c>
      <c r="AR41" s="219">
        <f t="shared" si="95"/>
        <v>14303.997912654449</v>
      </c>
      <c r="AS41" s="220">
        <f t="shared" si="96"/>
        <v>93726.946322668286</v>
      </c>
      <c r="AT41" s="202" t="s">
        <v>12</v>
      </c>
      <c r="AU41" s="218">
        <f t="shared" si="154"/>
        <v>72235.189458904977</v>
      </c>
      <c r="AV41" s="219">
        <f t="shared" si="97"/>
        <v>7981.9884352090003</v>
      </c>
      <c r="AW41" s="219">
        <f t="shared" si="98"/>
        <v>14447.037891780996</v>
      </c>
      <c r="AX41" s="220">
        <f t="shared" si="99"/>
        <v>94664.215785894979</v>
      </c>
      <c r="AY41" s="202" t="s">
        <v>12</v>
      </c>
      <c r="AZ41" s="218">
        <v>75146</v>
      </c>
      <c r="BA41" s="219">
        <f t="shared" si="100"/>
        <v>8303.6329999999998</v>
      </c>
      <c r="BB41" s="219">
        <f t="shared" si="101"/>
        <v>15029.2</v>
      </c>
      <c r="BC41" s="220">
        <f t="shared" si="102"/>
        <v>98478.832999999999</v>
      </c>
      <c r="BD41" s="202" t="s">
        <v>12</v>
      </c>
      <c r="BE41" s="218">
        <f t="shared" si="145"/>
        <v>76648.92</v>
      </c>
      <c r="BF41" s="219">
        <f t="shared" si="103"/>
        <v>8469.7056599999996</v>
      </c>
      <c r="BG41" s="219">
        <f t="shared" si="104"/>
        <v>15329.784</v>
      </c>
      <c r="BH41" s="220">
        <f t="shared" si="105"/>
        <v>100448.40965999999</v>
      </c>
      <c r="BI41" s="202" t="s">
        <v>12</v>
      </c>
      <c r="BJ41" s="218">
        <f t="shared" si="143"/>
        <v>77798.653799999985</v>
      </c>
      <c r="BK41" s="219">
        <f t="shared" si="106"/>
        <v>8596.7512448999987</v>
      </c>
      <c r="BL41" s="219">
        <f t="shared" si="107"/>
        <v>15559.730759999999</v>
      </c>
      <c r="BM41" s="220">
        <f>SUM(BJ41:BL41)</f>
        <v>101955.1358049</v>
      </c>
      <c r="BN41" s="202" t="s">
        <v>12</v>
      </c>
      <c r="BO41" s="218">
        <f t="shared" si="146"/>
        <v>79549.12351049998</v>
      </c>
      <c r="BP41" s="219">
        <f t="shared" si="131"/>
        <v>8790.1781479102483</v>
      </c>
      <c r="BQ41" s="219">
        <f t="shared" si="108"/>
        <v>15909.824702099997</v>
      </c>
      <c r="BR41" s="220">
        <f t="shared" si="148"/>
        <v>104249.12636051023</v>
      </c>
      <c r="BS41" s="202" t="s">
        <v>12</v>
      </c>
      <c r="BT41" s="218">
        <f t="shared" si="132"/>
        <v>80344.61474560498</v>
      </c>
      <c r="BU41" s="219">
        <f t="shared" si="133"/>
        <v>8878.0799293893506</v>
      </c>
      <c r="BV41" s="219">
        <f t="shared" si="110"/>
        <v>16068.922949120997</v>
      </c>
      <c r="BW41" s="220">
        <f t="shared" si="149"/>
        <v>105291.61762411533</v>
      </c>
      <c r="BX41" s="202" t="s">
        <v>12</v>
      </c>
      <c r="BY41" s="218">
        <f t="shared" si="142"/>
        <v>81148.060893061032</v>
      </c>
      <c r="BZ41" s="219">
        <f t="shared" si="55"/>
        <v>9048.0087895763045</v>
      </c>
      <c r="CA41" s="219">
        <f t="shared" si="113"/>
        <v>16229.612178612208</v>
      </c>
      <c r="CB41" s="220">
        <f t="shared" si="114"/>
        <v>106425.68186124954</v>
      </c>
      <c r="CC41" s="202" t="s">
        <v>12</v>
      </c>
      <c r="CD41" s="218">
        <f t="shared" si="140"/>
        <v>82771.022110922248</v>
      </c>
      <c r="CE41" s="219">
        <f t="shared" si="115"/>
        <v>9228.9689653678306</v>
      </c>
      <c r="CF41" s="219">
        <f t="shared" si="116"/>
        <v>16554.204422184452</v>
      </c>
      <c r="CG41" s="220">
        <f t="shared" si="150"/>
        <v>108554.19549847454</v>
      </c>
      <c r="CH41" s="202" t="s">
        <v>12</v>
      </c>
      <c r="CI41" s="218">
        <f t="shared" si="135"/>
        <v>83598.732332031475</v>
      </c>
      <c r="CJ41" s="219">
        <f t="shared" si="118"/>
        <v>9321.2586550215092</v>
      </c>
      <c r="CK41" s="219">
        <f t="shared" si="119"/>
        <v>16719.746466406297</v>
      </c>
      <c r="CL41" s="220">
        <f t="shared" si="151"/>
        <v>109639.73745345928</v>
      </c>
      <c r="CM41" s="202" t="s">
        <v>12</v>
      </c>
      <c r="CN41" s="218">
        <f t="shared" si="139"/>
        <v>84434.719655351786</v>
      </c>
      <c r="CO41" s="219">
        <f t="shared" si="121"/>
        <v>9414.471241571724</v>
      </c>
      <c r="CP41" s="219">
        <f t="shared" si="122"/>
        <v>16886.943931070356</v>
      </c>
      <c r="CQ41" s="220">
        <f t="shared" si="152"/>
        <v>110736.13482799387</v>
      </c>
      <c r="CR41" s="202" t="s">
        <v>12</v>
      </c>
      <c r="CS41" s="218">
        <f t="shared" si="137"/>
        <v>85279.0668519053</v>
      </c>
      <c r="CT41" s="219">
        <f t="shared" si="124"/>
        <v>9508.6159539874407</v>
      </c>
      <c r="CU41" s="219">
        <f t="shared" si="125"/>
        <v>17055.81337038106</v>
      </c>
      <c r="CV41" s="220">
        <f t="shared" si="153"/>
        <v>111843.49617627379</v>
      </c>
      <c r="CX41" s="380"/>
    </row>
    <row r="42" spans="1:102" ht="13.5" thickBot="1" x14ac:dyDescent="0.25">
      <c r="A42" s="248"/>
      <c r="B42" s="235" t="s">
        <v>13</v>
      </c>
      <c r="C42" s="160">
        <v>68817</v>
      </c>
      <c r="D42" s="161">
        <v>7194.3872437500004</v>
      </c>
      <c r="E42" s="162">
        <v>13384.906500000001</v>
      </c>
      <c r="F42" s="163">
        <v>87503.826243749994</v>
      </c>
      <c r="G42" s="149"/>
      <c r="H42" s="160">
        <f t="shared" si="0"/>
        <v>69505.17</v>
      </c>
      <c r="I42" s="161">
        <f t="shared" si="23"/>
        <v>7541.3109450000002</v>
      </c>
      <c r="J42" s="162">
        <f t="shared" si="24"/>
        <v>13901.034</v>
      </c>
      <c r="K42" s="175">
        <f t="shared" si="25"/>
        <v>90947.514945000003</v>
      </c>
      <c r="L42" s="149"/>
      <c r="M42" s="160">
        <f t="shared" si="1"/>
        <v>70200.221699999995</v>
      </c>
      <c r="N42" s="161">
        <f t="shared" si="26"/>
        <v>7616.7240544499991</v>
      </c>
      <c r="O42" s="162">
        <f t="shared" si="27"/>
        <v>14040.04434</v>
      </c>
      <c r="P42" s="175">
        <f t="shared" si="28"/>
        <v>91856.990094449982</v>
      </c>
      <c r="Q42" s="149"/>
      <c r="R42" s="160">
        <f t="shared" si="82"/>
        <v>70200.221699999995</v>
      </c>
      <c r="S42" s="161">
        <f t="shared" si="29"/>
        <v>7616.7240544499991</v>
      </c>
      <c r="T42" s="162">
        <f t="shared" si="30"/>
        <v>14040.04434</v>
      </c>
      <c r="U42" s="175">
        <f t="shared" si="31"/>
        <v>91856.990094449982</v>
      </c>
      <c r="V42" s="149"/>
      <c r="W42" s="159" t="s">
        <v>13</v>
      </c>
      <c r="X42" s="160">
        <f t="shared" si="32"/>
        <v>71428.725579749997</v>
      </c>
      <c r="Y42" s="162">
        <f t="shared" si="33"/>
        <v>7821.4454509826246</v>
      </c>
      <c r="Z42" s="162">
        <f t="shared" si="34"/>
        <v>14285.74511595</v>
      </c>
      <c r="AA42" s="175">
        <f t="shared" si="35"/>
        <v>93535.916146682634</v>
      </c>
      <c r="AB42" s="149"/>
      <c r="AC42" s="159" t="s">
        <v>13</v>
      </c>
      <c r="AD42" s="160">
        <f t="shared" si="89"/>
        <v>71428.725579749997</v>
      </c>
      <c r="AE42" s="162">
        <f t="shared" si="36"/>
        <v>7892.8741765623745</v>
      </c>
      <c r="AF42" s="162">
        <f t="shared" si="37"/>
        <v>14285.74511595</v>
      </c>
      <c r="AG42" s="175">
        <f t="shared" si="38"/>
        <v>93607.344872262373</v>
      </c>
      <c r="AH42" s="149"/>
      <c r="AI42" s="159" t="s">
        <v>13</v>
      </c>
      <c r="AJ42" s="227">
        <f t="shared" si="90"/>
        <v>72857.300091344994</v>
      </c>
      <c r="AK42" s="233">
        <f t="shared" si="91"/>
        <v>8050.7316600936219</v>
      </c>
      <c r="AL42" s="233">
        <f t="shared" si="92"/>
        <v>14571.460018268999</v>
      </c>
      <c r="AM42" s="234">
        <f t="shared" si="93"/>
        <v>95479.491769707616</v>
      </c>
      <c r="AN42" s="251"/>
      <c r="AO42" s="235" t="s">
        <v>13</v>
      </c>
      <c r="AP42" s="227">
        <f>AJ42*1.01</f>
        <v>73585.873092258451</v>
      </c>
      <c r="AQ42" s="233">
        <f t="shared" si="94"/>
        <v>8131.2389766945589</v>
      </c>
      <c r="AR42" s="233">
        <f t="shared" si="95"/>
        <v>14717.174618451691</v>
      </c>
      <c r="AS42" s="234">
        <f t="shared" si="96"/>
        <v>96434.286687404703</v>
      </c>
      <c r="AT42" s="235" t="s">
        <v>13</v>
      </c>
      <c r="AU42" s="227">
        <f>AP42*1.01</f>
        <v>74321.731823181035</v>
      </c>
      <c r="AV42" s="233">
        <f t="shared" si="97"/>
        <v>8212.5513664615046</v>
      </c>
      <c r="AW42" s="233">
        <f t="shared" si="98"/>
        <v>14864.346364636207</v>
      </c>
      <c r="AX42" s="234">
        <f t="shared" si="99"/>
        <v>97398.629554278741</v>
      </c>
      <c r="AY42" s="235" t="s">
        <v>13</v>
      </c>
      <c r="AZ42" s="227">
        <v>77317</v>
      </c>
      <c r="BA42" s="233">
        <f t="shared" si="100"/>
        <v>8543.5285000000003</v>
      </c>
      <c r="BB42" s="233">
        <f t="shared" si="101"/>
        <v>15463.400000000001</v>
      </c>
      <c r="BC42" s="234">
        <f t="shared" si="102"/>
        <v>101323.92850000001</v>
      </c>
      <c r="BD42" s="235" t="s">
        <v>13</v>
      </c>
      <c r="BE42" s="227">
        <f t="shared" si="145"/>
        <v>78863.34</v>
      </c>
      <c r="BF42" s="233">
        <f t="shared" si="103"/>
        <v>8714.3990699999995</v>
      </c>
      <c r="BG42" s="233">
        <f t="shared" si="104"/>
        <v>15772.668</v>
      </c>
      <c r="BH42" s="234">
        <f t="shared" si="105"/>
        <v>103350.40707</v>
      </c>
      <c r="BI42" s="235" t="s">
        <v>13</v>
      </c>
      <c r="BJ42" s="227">
        <f t="shared" si="143"/>
        <v>80046.290099999984</v>
      </c>
      <c r="BK42" s="233">
        <f t="shared" si="106"/>
        <v>8845.1150560499991</v>
      </c>
      <c r="BL42" s="233">
        <f t="shared" si="107"/>
        <v>16009.258019999997</v>
      </c>
      <c r="BM42" s="234">
        <f>SUM(BJ42:BL42)</f>
        <v>104900.66317604997</v>
      </c>
      <c r="BN42" s="235" t="s">
        <v>13</v>
      </c>
      <c r="BO42" s="227">
        <f t="shared" si="146"/>
        <v>81847.33162724998</v>
      </c>
      <c r="BP42" s="233">
        <f t="shared" si="131"/>
        <v>9044.1301448111226</v>
      </c>
      <c r="BQ42" s="233">
        <f t="shared" si="108"/>
        <v>16369.466325449997</v>
      </c>
      <c r="BR42" s="234">
        <f t="shared" si="148"/>
        <v>107260.92809751109</v>
      </c>
      <c r="BS42" s="235" t="s">
        <v>13</v>
      </c>
      <c r="BT42" s="227">
        <f t="shared" si="132"/>
        <v>82665.804943522482</v>
      </c>
      <c r="BU42" s="233">
        <f t="shared" si="133"/>
        <v>9134.571446259235</v>
      </c>
      <c r="BV42" s="233">
        <f t="shared" si="110"/>
        <v>16533.160988704498</v>
      </c>
      <c r="BW42" s="234">
        <f t="shared" si="149"/>
        <v>108333.53737848622</v>
      </c>
      <c r="BX42" s="235" t="s">
        <v>13</v>
      </c>
      <c r="BY42" s="227">
        <f t="shared" si="142"/>
        <v>83492.462992957706</v>
      </c>
      <c r="BZ42" s="233">
        <f t="shared" si="55"/>
        <v>9309.4096237147842</v>
      </c>
      <c r="CA42" s="233">
        <f t="shared" si="113"/>
        <v>16698.492598591543</v>
      </c>
      <c r="CB42" s="234">
        <f t="shared" si="114"/>
        <v>109500.36521526404</v>
      </c>
      <c r="CC42" s="235" t="s">
        <v>13</v>
      </c>
      <c r="CD42" s="227">
        <f t="shared" si="140"/>
        <v>85162.312252816861</v>
      </c>
      <c r="CE42" s="233">
        <f t="shared" si="115"/>
        <v>9495.5978161890798</v>
      </c>
      <c r="CF42" s="233">
        <f t="shared" si="116"/>
        <v>17032.462450563373</v>
      </c>
      <c r="CG42" s="234">
        <f t="shared" si="150"/>
        <v>111690.37251956931</v>
      </c>
      <c r="CH42" s="235" t="s">
        <v>13</v>
      </c>
      <c r="CI42" s="227">
        <f t="shared" si="135"/>
        <v>86013.935375345027</v>
      </c>
      <c r="CJ42" s="233">
        <f t="shared" si="118"/>
        <v>9590.5537943509698</v>
      </c>
      <c r="CK42" s="233">
        <f t="shared" si="119"/>
        <v>17202.787075069005</v>
      </c>
      <c r="CL42" s="234">
        <f t="shared" si="151"/>
        <v>112807.276244765</v>
      </c>
      <c r="CM42" s="235" t="s">
        <v>13</v>
      </c>
      <c r="CN42" s="227">
        <f t="shared" si="139"/>
        <v>86874.074729098473</v>
      </c>
      <c r="CO42" s="233">
        <f t="shared" si="121"/>
        <v>9686.4593322944802</v>
      </c>
      <c r="CP42" s="233">
        <f t="shared" si="122"/>
        <v>17374.814945819697</v>
      </c>
      <c r="CQ42" s="234">
        <f t="shared" si="152"/>
        <v>113935.34900721266</v>
      </c>
      <c r="CR42" s="235" t="s">
        <v>13</v>
      </c>
      <c r="CS42" s="227">
        <f t="shared" si="137"/>
        <v>87742.815476389456</v>
      </c>
      <c r="CT42" s="233">
        <f t="shared" si="124"/>
        <v>9783.3239256174238</v>
      </c>
      <c r="CU42" s="233">
        <f t="shared" si="125"/>
        <v>17548.563095277892</v>
      </c>
      <c r="CV42" s="234">
        <f t="shared" si="153"/>
        <v>115074.70249728477</v>
      </c>
      <c r="CX42" s="200"/>
    </row>
    <row r="43" spans="1:102" ht="12.75" customHeight="1" x14ac:dyDescent="0.2">
      <c r="A43" s="164"/>
    </row>
    <row r="44" spans="1:102" ht="12.75" customHeight="1" x14ac:dyDescent="0.2">
      <c r="A44" s="164"/>
      <c r="AK44" s="183"/>
      <c r="AQ44" s="183"/>
      <c r="AV44" s="183"/>
      <c r="BA44" s="183"/>
      <c r="BF44" s="183"/>
      <c r="BK44" s="183"/>
      <c r="BP44" s="183"/>
      <c r="BU44" s="183"/>
      <c r="BZ44" s="183"/>
      <c r="CE44" s="183"/>
      <c r="CJ44" s="183"/>
      <c r="CO44" s="183"/>
      <c r="CT44" s="183"/>
    </row>
    <row r="45" spans="1:102" ht="12.75" customHeight="1" x14ac:dyDescent="0.2">
      <c r="A45" s="164"/>
    </row>
    <row r="46" spans="1:102" ht="12.75" customHeight="1" x14ac:dyDescent="0.2">
      <c r="A46" s="164"/>
    </row>
    <row r="47" spans="1:102" ht="13.5" customHeight="1" x14ac:dyDescent="0.2">
      <c r="A47" s="165" t="s">
        <v>29</v>
      </c>
      <c r="CX47" s="166"/>
    </row>
    <row r="48" spans="1:102" ht="15" customHeight="1" x14ac:dyDescent="0.2">
      <c r="A48" s="381" t="s">
        <v>195</v>
      </c>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381"/>
      <c r="AD48" s="381"/>
      <c r="AE48" s="381"/>
      <c r="AF48" s="381"/>
      <c r="AG48" s="381"/>
      <c r="AH48" s="381"/>
      <c r="AI48" s="381"/>
      <c r="AJ48" s="381"/>
      <c r="AK48" s="381"/>
      <c r="AL48" s="381"/>
      <c r="AM48" s="381"/>
      <c r="AN48" s="381"/>
      <c r="AO48" s="381"/>
      <c r="AP48" s="381"/>
      <c r="AQ48" s="381"/>
      <c r="AR48" s="381"/>
      <c r="AS48" s="381"/>
      <c r="AT48" s="381"/>
      <c r="AU48" s="381"/>
      <c r="AV48" s="381"/>
      <c r="AW48" s="381"/>
      <c r="AX48" s="381"/>
      <c r="AY48" s="381"/>
      <c r="AZ48" s="381"/>
      <c r="BA48" s="381"/>
      <c r="BB48" s="381"/>
      <c r="BC48" s="381"/>
      <c r="BD48" s="381"/>
      <c r="BE48" s="381"/>
      <c r="BF48" s="381"/>
      <c r="BG48" s="381"/>
      <c r="BH48" s="381"/>
      <c r="BI48" s="381"/>
      <c r="BJ48" s="381"/>
      <c r="BK48" s="381"/>
      <c r="BL48" s="381"/>
      <c r="BM48" s="381"/>
      <c r="BN48" s="381"/>
      <c r="BO48" s="381"/>
      <c r="BP48" s="381"/>
      <c r="BQ48" s="381"/>
      <c r="BR48" s="381"/>
      <c r="BS48" s="381"/>
      <c r="BT48" s="381"/>
      <c r="BU48" s="381"/>
      <c r="BV48" s="381"/>
      <c r="BW48" s="381"/>
      <c r="BX48" s="381"/>
      <c r="BY48" s="381"/>
      <c r="BZ48" s="381"/>
      <c r="CA48" s="381"/>
      <c r="CB48" s="381"/>
      <c r="CC48" s="381"/>
      <c r="CD48" s="381"/>
      <c r="CE48" s="381"/>
      <c r="CF48" s="381"/>
      <c r="CG48" s="381"/>
      <c r="CH48" s="381"/>
      <c r="CI48" s="381"/>
      <c r="CJ48" s="381"/>
      <c r="CK48" s="381"/>
      <c r="CL48" s="381"/>
      <c r="CM48" s="381"/>
      <c r="CN48" s="381"/>
      <c r="CO48" s="381"/>
      <c r="CP48" s="381"/>
      <c r="CQ48" s="381"/>
      <c r="CR48" s="381"/>
      <c r="CS48" s="381"/>
      <c r="CT48" s="381"/>
      <c r="CU48" s="381"/>
      <c r="CV48" s="381"/>
      <c r="CW48" s="381"/>
      <c r="CX48" s="381"/>
    </row>
    <row r="49" spans="1:102" ht="15" customHeight="1" x14ac:dyDescent="0.2">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167"/>
      <c r="CT49" s="167"/>
      <c r="CU49" s="167"/>
      <c r="CV49" s="167"/>
      <c r="CX49" s="167"/>
    </row>
    <row r="50" spans="1:102" ht="12.75" customHeight="1" x14ac:dyDescent="0.2">
      <c r="A50" s="382" t="s">
        <v>196</v>
      </c>
      <c r="B50" s="382"/>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2"/>
      <c r="AT50" s="382"/>
      <c r="AU50" s="382"/>
      <c r="AV50" s="382"/>
      <c r="AW50" s="382"/>
      <c r="AX50" s="382"/>
      <c r="AY50" s="382"/>
      <c r="AZ50" s="382"/>
      <c r="BA50" s="382"/>
      <c r="BB50" s="382"/>
      <c r="BC50" s="382"/>
      <c r="BD50" s="382"/>
      <c r="BE50" s="382"/>
      <c r="BF50" s="382"/>
      <c r="BG50" s="382"/>
      <c r="BH50" s="382"/>
      <c r="BI50" s="382"/>
      <c r="BJ50" s="382"/>
      <c r="BK50" s="382"/>
      <c r="BL50" s="382"/>
      <c r="BM50" s="382"/>
      <c r="BN50" s="382"/>
      <c r="BO50" s="382"/>
      <c r="BP50" s="382"/>
      <c r="BQ50" s="382"/>
      <c r="BR50" s="382"/>
      <c r="BS50" s="382"/>
      <c r="BT50" s="382"/>
      <c r="BU50" s="382"/>
      <c r="BV50" s="382"/>
      <c r="BW50" s="382"/>
      <c r="BX50" s="382"/>
      <c r="BY50" s="382"/>
      <c r="BZ50" s="382"/>
      <c r="CA50" s="382"/>
      <c r="CB50" s="382"/>
      <c r="CC50" s="382"/>
      <c r="CD50" s="382"/>
      <c r="CE50" s="382"/>
      <c r="CF50" s="382"/>
      <c r="CG50" s="382"/>
      <c r="CH50" s="382"/>
      <c r="CI50" s="382"/>
      <c r="CJ50" s="382"/>
      <c r="CK50" s="382"/>
      <c r="CL50" s="382"/>
      <c r="CM50" s="382"/>
      <c r="CN50" s="382"/>
      <c r="CO50" s="382"/>
      <c r="CP50" s="382"/>
      <c r="CQ50" s="382"/>
      <c r="CR50" s="382"/>
      <c r="CS50" s="382"/>
      <c r="CT50" s="382"/>
      <c r="CU50" s="382"/>
      <c r="CV50" s="382"/>
      <c r="CW50" s="382"/>
      <c r="CX50" s="382"/>
    </row>
    <row r="51" spans="1:102" ht="12.75" customHeight="1" x14ac:dyDescent="0.2">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7"/>
      <c r="CG51" s="167"/>
      <c r="CH51" s="167"/>
      <c r="CI51" s="167"/>
      <c r="CJ51" s="167"/>
      <c r="CK51" s="167"/>
      <c r="CL51" s="167"/>
      <c r="CM51" s="167"/>
      <c r="CN51" s="167"/>
      <c r="CO51" s="167"/>
      <c r="CP51" s="167"/>
      <c r="CQ51" s="167"/>
      <c r="CR51" s="167"/>
      <c r="CS51" s="167"/>
      <c r="CT51" s="167"/>
      <c r="CU51" s="167"/>
      <c r="CV51" s="167"/>
      <c r="CX51" s="167"/>
    </row>
    <row r="52" spans="1:102" ht="42.75" customHeight="1" x14ac:dyDescent="0.2">
      <c r="A52" s="375" t="s">
        <v>197</v>
      </c>
      <c r="B52" s="375"/>
      <c r="C52" s="375"/>
      <c r="D52" s="375"/>
      <c r="E52" s="375"/>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row>
    <row r="53" spans="1:102" ht="12.75" customHeight="1" x14ac:dyDescent="0.2">
      <c r="A53" s="168"/>
      <c r="B53" s="169"/>
      <c r="D53" s="126"/>
      <c r="E53" s="126"/>
      <c r="F53" s="126"/>
      <c r="G53" s="126"/>
      <c r="I53" s="126"/>
      <c r="J53" s="126"/>
      <c r="K53" s="126"/>
      <c r="L53" s="126"/>
      <c r="N53" s="126"/>
      <c r="O53" s="126"/>
      <c r="P53" s="126"/>
      <c r="Q53" s="126"/>
      <c r="S53" s="126"/>
      <c r="T53" s="126"/>
      <c r="U53" s="126"/>
      <c r="V53" s="126"/>
      <c r="W53" s="126"/>
      <c r="Y53" s="126"/>
      <c r="Z53" s="126"/>
      <c r="AA53" s="126"/>
      <c r="AB53" s="126"/>
      <c r="AC53" s="126"/>
      <c r="AE53" s="126"/>
      <c r="AF53" s="126"/>
      <c r="AG53" s="126"/>
      <c r="AH53" s="126"/>
      <c r="AI53" s="126"/>
      <c r="AK53" s="126"/>
      <c r="AL53" s="126"/>
      <c r="AM53" s="126"/>
      <c r="AN53" s="126"/>
      <c r="AO53" s="126"/>
      <c r="AQ53" s="126"/>
      <c r="AR53" s="126"/>
      <c r="AS53" s="126"/>
      <c r="AT53" s="126"/>
      <c r="AV53" s="126"/>
      <c r="AW53" s="126"/>
      <c r="AX53" s="126"/>
      <c r="AY53" s="126"/>
      <c r="BA53" s="126"/>
      <c r="BB53" s="126"/>
      <c r="BC53" s="126"/>
      <c r="BD53" s="126"/>
      <c r="BF53" s="126"/>
      <c r="BG53" s="126"/>
      <c r="BH53" s="126"/>
      <c r="BI53" s="126"/>
      <c r="BK53" s="126"/>
      <c r="BL53" s="126"/>
      <c r="BM53" s="126"/>
      <c r="BN53" s="126"/>
      <c r="BP53" s="126"/>
      <c r="BQ53" s="126"/>
      <c r="BR53" s="126"/>
      <c r="BS53" s="126"/>
      <c r="BU53" s="126"/>
      <c r="BV53" s="126"/>
      <c r="BW53" s="126"/>
      <c r="BX53" s="126"/>
      <c r="BZ53" s="126"/>
      <c r="CA53" s="126"/>
      <c r="CB53" s="126"/>
      <c r="CC53" s="126"/>
      <c r="CE53" s="126"/>
      <c r="CF53" s="126"/>
      <c r="CG53" s="126"/>
      <c r="CH53" s="126"/>
      <c r="CJ53" s="126"/>
      <c r="CK53" s="126"/>
      <c r="CL53" s="126"/>
      <c r="CM53" s="126"/>
      <c r="CO53" s="126"/>
      <c r="CP53" s="126"/>
      <c r="CQ53" s="126"/>
      <c r="CR53" s="126"/>
      <c r="CT53" s="126"/>
      <c r="CU53" s="126"/>
      <c r="CV53" s="126"/>
      <c r="CX53" s="144"/>
    </row>
    <row r="54" spans="1:102" ht="12.75" customHeight="1" x14ac:dyDescent="0.2"/>
    <row r="55" spans="1:102" ht="12.75" customHeight="1" x14ac:dyDescent="0.2"/>
  </sheetData>
  <mergeCells count="127">
    <mergeCell ref="CT6:CT7"/>
    <mergeCell ref="CU6:CU7"/>
    <mergeCell ref="CV6:CV7"/>
    <mergeCell ref="BO1:BR1"/>
    <mergeCell ref="BT1:BW1"/>
    <mergeCell ref="BY1:CB1"/>
    <mergeCell ref="CD1:CG1"/>
    <mergeCell ref="CI1:CL1"/>
    <mergeCell ref="CN1:CQ1"/>
    <mergeCell ref="CS1:CV1"/>
    <mergeCell ref="CN6:CN7"/>
    <mergeCell ref="CO6:CO7"/>
    <mergeCell ref="CP6:CP7"/>
    <mergeCell ref="CQ6:CQ7"/>
    <mergeCell ref="CS6:CS7"/>
    <mergeCell ref="CG6:CG7"/>
    <mergeCell ref="CI6:CI7"/>
    <mergeCell ref="CJ6:CJ7"/>
    <mergeCell ref="CK6:CK7"/>
    <mergeCell ref="CL6:CL7"/>
    <mergeCell ref="CA6:CA7"/>
    <mergeCell ref="CB6:CB7"/>
    <mergeCell ref="CD6:CD7"/>
    <mergeCell ref="CE6:CE7"/>
    <mergeCell ref="CF6:CF7"/>
    <mergeCell ref="BU6:BU7"/>
    <mergeCell ref="BV6:BV7"/>
    <mergeCell ref="BW6:BW7"/>
    <mergeCell ref="BY6:BY7"/>
    <mergeCell ref="BZ6:BZ7"/>
    <mergeCell ref="BO6:BO7"/>
    <mergeCell ref="BP6:BP7"/>
    <mergeCell ref="BQ6:BQ7"/>
    <mergeCell ref="BR6:BR7"/>
    <mergeCell ref="BT6:BT7"/>
    <mergeCell ref="CS2:CV2"/>
    <mergeCell ref="BO3:BR3"/>
    <mergeCell ref="BT3:BW3"/>
    <mergeCell ref="BY3:CB3"/>
    <mergeCell ref="CD3:CG3"/>
    <mergeCell ref="CI3:CL3"/>
    <mergeCell ref="CN3:CQ3"/>
    <mergeCell ref="CS3:CV3"/>
    <mergeCell ref="BF6:BF7"/>
    <mergeCell ref="BG6:BG7"/>
    <mergeCell ref="BH6:BH7"/>
    <mergeCell ref="BJ2:BM2"/>
    <mergeCell ref="BJ3:BM3"/>
    <mergeCell ref="BJ6:BJ7"/>
    <mergeCell ref="BK6:BK7"/>
    <mergeCell ref="BL6:BL7"/>
    <mergeCell ref="BM6:BM7"/>
    <mergeCell ref="N6:N7"/>
    <mergeCell ref="AA6:AA7"/>
    <mergeCell ref="A50:CX50"/>
    <mergeCell ref="Y6:Y7"/>
    <mergeCell ref="Z6:Z7"/>
    <mergeCell ref="AZ6:AZ7"/>
    <mergeCell ref="BA6:BA7"/>
    <mergeCell ref="BB6:BB7"/>
    <mergeCell ref="BC6:BC7"/>
    <mergeCell ref="AE6:AE7"/>
    <mergeCell ref="X6:X7"/>
    <mergeCell ref="AF6:AF7"/>
    <mergeCell ref="AD6:AD7"/>
    <mergeCell ref="U6:U7"/>
    <mergeCell ref="AL6:AL7"/>
    <mergeCell ref="BE6:BE7"/>
    <mergeCell ref="I6:I7"/>
    <mergeCell ref="J6:J7"/>
    <mergeCell ref="A52:CX52"/>
    <mergeCell ref="CX26:CX27"/>
    <mergeCell ref="AQ6:AQ7"/>
    <mergeCell ref="AR6:AR7"/>
    <mergeCell ref="AS6:AS7"/>
    <mergeCell ref="AG6:AG7"/>
    <mergeCell ref="AJ6:AJ7"/>
    <mergeCell ref="AK6:AK7"/>
    <mergeCell ref="CX30:CX32"/>
    <mergeCell ref="CX37:CX38"/>
    <mergeCell ref="CX40:CX41"/>
    <mergeCell ref="A48:CX48"/>
    <mergeCell ref="K6:K7"/>
    <mergeCell ref="M6:M7"/>
    <mergeCell ref="O6:O7"/>
    <mergeCell ref="P6:P7"/>
    <mergeCell ref="R6:R7"/>
    <mergeCell ref="S6:S7"/>
    <mergeCell ref="T6:T7"/>
    <mergeCell ref="C6:C7"/>
    <mergeCell ref="D6:D7"/>
    <mergeCell ref="E6:E7"/>
    <mergeCell ref="F6:F7"/>
    <mergeCell ref="H6:H7"/>
    <mergeCell ref="C3:F3"/>
    <mergeCell ref="H3:K3"/>
    <mergeCell ref="M3:P3"/>
    <mergeCell ref="R3:U3"/>
    <mergeCell ref="X3:AA3"/>
    <mergeCell ref="AU6:AU7"/>
    <mergeCell ref="AV6:AV7"/>
    <mergeCell ref="AW6:AW7"/>
    <mergeCell ref="AX6:AX7"/>
    <mergeCell ref="X2:AA2"/>
    <mergeCell ref="AD2:AG2"/>
    <mergeCell ref="AJ2:AM2"/>
    <mergeCell ref="AP2:AS2"/>
    <mergeCell ref="AD3:AG3"/>
    <mergeCell ref="AJ3:AM3"/>
    <mergeCell ref="AP3:AS3"/>
    <mergeCell ref="AM6:AM7"/>
    <mergeCell ref="AP6:AP7"/>
    <mergeCell ref="BE1:BH1"/>
    <mergeCell ref="BJ1:BM1"/>
    <mergeCell ref="AU2:AX2"/>
    <mergeCell ref="AU3:AX3"/>
    <mergeCell ref="AZ2:BC2"/>
    <mergeCell ref="AZ3:BC3"/>
    <mergeCell ref="CX3:CX4"/>
    <mergeCell ref="BE2:BH2"/>
    <mergeCell ref="BE3:BH3"/>
    <mergeCell ref="BO2:BR2"/>
    <mergeCell ref="BT2:BW2"/>
    <mergeCell ref="BY2:CB2"/>
    <mergeCell ref="CD2:CG2"/>
    <mergeCell ref="CI2:CL2"/>
    <mergeCell ref="CN2:CQ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0"/>
  <sheetViews>
    <sheetView workbookViewId="0">
      <selection activeCell="D24" sqref="D24"/>
    </sheetView>
  </sheetViews>
  <sheetFormatPr defaultColWidth="8.85546875" defaultRowHeight="15" x14ac:dyDescent="0.25"/>
  <cols>
    <col min="1" max="1" width="15" style="20" customWidth="1"/>
    <col min="2" max="2" width="0.7109375" style="20" hidden="1" customWidth="1"/>
    <col min="3" max="3" width="7.42578125" style="23" customWidth="1"/>
    <col min="4" max="4" width="45.42578125" style="20" bestFit="1" customWidth="1"/>
    <col min="5" max="5" width="2.28515625" style="20" bestFit="1" customWidth="1"/>
  </cols>
  <sheetData>
    <row r="1" spans="1:6" x14ac:dyDescent="0.25">
      <c r="A1" s="19" t="s">
        <v>141</v>
      </c>
      <c r="B1" s="19" t="s">
        <v>54</v>
      </c>
      <c r="C1" s="22"/>
      <c r="D1" s="19" t="s">
        <v>7</v>
      </c>
      <c r="E1" s="19" t="s">
        <v>55</v>
      </c>
    </row>
    <row r="2" spans="1:6" x14ac:dyDescent="0.25">
      <c r="A2" s="20" t="s">
        <v>56</v>
      </c>
      <c r="B2" s="20" t="s">
        <v>57</v>
      </c>
      <c r="C2" s="23">
        <v>0.1</v>
      </c>
      <c r="D2" s="20" t="s">
        <v>58</v>
      </c>
      <c r="E2" s="20" t="s">
        <v>59</v>
      </c>
    </row>
    <row r="3" spans="1:6" x14ac:dyDescent="0.25">
      <c r="A3" s="20" t="s">
        <v>60</v>
      </c>
      <c r="B3" s="20" t="s">
        <v>57</v>
      </c>
      <c r="C3" s="23">
        <v>0.1</v>
      </c>
      <c r="D3" s="20" t="s">
        <v>61</v>
      </c>
      <c r="E3" s="20" t="s">
        <v>59</v>
      </c>
      <c r="F3" s="20" t="s">
        <v>62</v>
      </c>
    </row>
    <row r="4" spans="1:6" x14ac:dyDescent="0.25">
      <c r="A4" s="20" t="s">
        <v>63</v>
      </c>
      <c r="B4" s="20" t="s">
        <v>57</v>
      </c>
      <c r="C4" s="23">
        <v>0.15</v>
      </c>
      <c r="D4" s="20" t="s">
        <v>64</v>
      </c>
      <c r="E4" s="20" t="s">
        <v>59</v>
      </c>
    </row>
    <row r="5" spans="1:6" x14ac:dyDescent="0.25">
      <c r="A5" s="20" t="s">
        <v>65</v>
      </c>
      <c r="B5" s="20" t="s">
        <v>57</v>
      </c>
      <c r="C5" s="23">
        <v>0.15</v>
      </c>
      <c r="D5" s="20" t="s">
        <v>66</v>
      </c>
      <c r="E5" s="20" t="s">
        <v>59</v>
      </c>
    </row>
    <row r="6" spans="1:6" x14ac:dyDescent="0.25">
      <c r="A6" s="20" t="s">
        <v>67</v>
      </c>
      <c r="B6" s="20" t="s">
        <v>57</v>
      </c>
      <c r="C6" s="23">
        <v>0.2</v>
      </c>
      <c r="D6" s="20" t="s">
        <v>68</v>
      </c>
      <c r="E6" s="20" t="s">
        <v>59</v>
      </c>
    </row>
    <row r="7" spans="1:6" x14ac:dyDescent="0.25">
      <c r="A7" s="20" t="s">
        <v>69</v>
      </c>
      <c r="B7" s="20" t="s">
        <v>57</v>
      </c>
      <c r="C7" s="23">
        <v>0.2</v>
      </c>
      <c r="D7" s="20" t="s">
        <v>70</v>
      </c>
      <c r="E7" s="20" t="s">
        <v>59</v>
      </c>
    </row>
    <row r="8" spans="1:6" x14ac:dyDescent="0.25">
      <c r="A8" s="20" t="s">
        <v>71</v>
      </c>
      <c r="B8" s="20" t="s">
        <v>57</v>
      </c>
      <c r="C8" s="23">
        <v>0.2</v>
      </c>
      <c r="D8" s="20" t="s">
        <v>72</v>
      </c>
      <c r="E8" s="20" t="s">
        <v>59</v>
      </c>
      <c r="F8" s="20" t="s">
        <v>73</v>
      </c>
    </row>
    <row r="9" spans="1:6" x14ac:dyDescent="0.25">
      <c r="A9" s="20" t="s">
        <v>74</v>
      </c>
      <c r="B9" s="20" t="s">
        <v>57</v>
      </c>
      <c r="C9" s="23">
        <v>0.2</v>
      </c>
      <c r="D9" s="20" t="s">
        <v>75</v>
      </c>
      <c r="E9" s="20" t="s">
        <v>59</v>
      </c>
      <c r="F9" s="20" t="s">
        <v>76</v>
      </c>
    </row>
    <row r="10" spans="1:6" x14ac:dyDescent="0.25">
      <c r="A10" s="20" t="s">
        <v>77</v>
      </c>
      <c r="B10" s="20" t="s">
        <v>57</v>
      </c>
      <c r="C10" s="23">
        <v>0.2</v>
      </c>
      <c r="D10" s="20" t="s">
        <v>78</v>
      </c>
      <c r="E10" s="20" t="s">
        <v>59</v>
      </c>
    </row>
    <row r="11" spans="1:6" x14ac:dyDescent="0.25">
      <c r="A11" s="20" t="s">
        <v>79</v>
      </c>
      <c r="B11" s="20" t="s">
        <v>57</v>
      </c>
      <c r="C11" s="23">
        <v>0.25</v>
      </c>
      <c r="D11" s="20" t="s">
        <v>80</v>
      </c>
      <c r="E11" s="20" t="s">
        <v>59</v>
      </c>
    </row>
    <row r="12" spans="1:6" x14ac:dyDescent="0.25">
      <c r="A12" s="20" t="s">
        <v>81</v>
      </c>
      <c r="B12" s="20" t="s">
        <v>57</v>
      </c>
      <c r="C12" s="23">
        <v>0.25</v>
      </c>
      <c r="D12" s="20" t="s">
        <v>82</v>
      </c>
      <c r="E12" s="20" t="s">
        <v>59</v>
      </c>
    </row>
    <row r="13" spans="1:6" x14ac:dyDescent="0.25">
      <c r="A13" s="20" t="s">
        <v>83</v>
      </c>
      <c r="B13" s="20" t="s">
        <v>57</v>
      </c>
      <c r="C13" s="23">
        <v>0.25</v>
      </c>
      <c r="D13" s="20" t="s">
        <v>83</v>
      </c>
      <c r="E13" s="20" t="s">
        <v>59</v>
      </c>
      <c r="F13" s="20" t="s">
        <v>73</v>
      </c>
    </row>
    <row r="14" spans="1:6" x14ac:dyDescent="0.25">
      <c r="A14" s="20" t="s">
        <v>84</v>
      </c>
      <c r="B14" s="20" t="s">
        <v>57</v>
      </c>
      <c r="C14" s="23">
        <v>0.25</v>
      </c>
      <c r="D14" s="20" t="s">
        <v>85</v>
      </c>
      <c r="E14" s="20" t="s">
        <v>59</v>
      </c>
    </row>
    <row r="15" spans="1:6" x14ac:dyDescent="0.25">
      <c r="A15" s="20" t="s">
        <v>86</v>
      </c>
      <c r="B15" s="20" t="s">
        <v>57</v>
      </c>
      <c r="C15" s="23">
        <v>0.25</v>
      </c>
      <c r="D15" s="20" t="s">
        <v>86</v>
      </c>
      <c r="E15" s="20" t="s">
        <v>59</v>
      </c>
    </row>
    <row r="16" spans="1:6" x14ac:dyDescent="0.25">
      <c r="A16" s="20" t="s">
        <v>87</v>
      </c>
      <c r="B16" s="20" t="s">
        <v>57</v>
      </c>
      <c r="C16" s="23">
        <v>0.3</v>
      </c>
      <c r="D16" s="20" t="s">
        <v>88</v>
      </c>
      <c r="E16" s="20" t="s">
        <v>59</v>
      </c>
    </row>
    <row r="17" spans="1:7" x14ac:dyDescent="0.25">
      <c r="A17" s="20" t="s">
        <v>89</v>
      </c>
      <c r="B17" s="20" t="s">
        <v>57</v>
      </c>
      <c r="C17" s="23">
        <v>0.3</v>
      </c>
      <c r="D17" s="20" t="s">
        <v>90</v>
      </c>
      <c r="E17" s="20" t="s">
        <v>59</v>
      </c>
    </row>
    <row r="18" spans="1:7" x14ac:dyDescent="0.25">
      <c r="A18" s="20" t="s">
        <v>91</v>
      </c>
      <c r="B18" s="20" t="s">
        <v>57</v>
      </c>
      <c r="C18" s="23">
        <v>0.3</v>
      </c>
      <c r="D18" s="20" t="s">
        <v>92</v>
      </c>
      <c r="E18" s="20" t="s">
        <v>59</v>
      </c>
    </row>
    <row r="19" spans="1:7" x14ac:dyDescent="0.25">
      <c r="A19" s="20" t="s">
        <v>93</v>
      </c>
      <c r="B19" s="20" t="s">
        <v>57</v>
      </c>
      <c r="C19" s="23">
        <v>0.3</v>
      </c>
      <c r="D19" s="20" t="s">
        <v>94</v>
      </c>
      <c r="E19" s="20" t="s">
        <v>59</v>
      </c>
      <c r="F19" s="20" t="s">
        <v>95</v>
      </c>
      <c r="G19" s="20" t="s">
        <v>96</v>
      </c>
    </row>
    <row r="20" spans="1:7" x14ac:dyDescent="0.25">
      <c r="A20" s="20" t="s">
        <v>97</v>
      </c>
      <c r="B20" s="20" t="s">
        <v>57</v>
      </c>
      <c r="C20" s="23">
        <v>0.3</v>
      </c>
      <c r="D20" s="20" t="s">
        <v>98</v>
      </c>
      <c r="E20" s="20" t="s">
        <v>59</v>
      </c>
    </row>
    <row r="21" spans="1:7" x14ac:dyDescent="0.25">
      <c r="A21" s="20" t="s">
        <v>99</v>
      </c>
      <c r="B21" s="20" t="s">
        <v>57</v>
      </c>
      <c r="C21" s="23">
        <v>0.3</v>
      </c>
      <c r="D21" s="20" t="s">
        <v>100</v>
      </c>
      <c r="E21" s="20" t="s">
        <v>59</v>
      </c>
    </row>
    <row r="22" spans="1:7" x14ac:dyDescent="0.25">
      <c r="A22" s="20" t="s">
        <v>101</v>
      </c>
      <c r="B22" s="20" t="s">
        <v>57</v>
      </c>
      <c r="C22" s="23">
        <v>0.3</v>
      </c>
      <c r="D22" s="20" t="s">
        <v>102</v>
      </c>
      <c r="E22" s="20" t="s">
        <v>59</v>
      </c>
    </row>
    <row r="23" spans="1:7" x14ac:dyDescent="0.25">
      <c r="A23" s="20" t="s">
        <v>103</v>
      </c>
      <c r="B23" s="20" t="s">
        <v>57</v>
      </c>
      <c r="C23" s="23">
        <v>0.3</v>
      </c>
      <c r="D23" s="20" t="s">
        <v>104</v>
      </c>
      <c r="E23" s="20" t="s">
        <v>59</v>
      </c>
    </row>
    <row r="24" spans="1:7" x14ac:dyDescent="0.25">
      <c r="A24" s="20" t="s">
        <v>105</v>
      </c>
      <c r="B24" s="20" t="s">
        <v>57</v>
      </c>
      <c r="C24" s="23">
        <v>0.3</v>
      </c>
      <c r="D24" s="20" t="s">
        <v>106</v>
      </c>
      <c r="E24" s="20" t="s">
        <v>59</v>
      </c>
      <c r="F24" s="20" t="s">
        <v>107</v>
      </c>
    </row>
    <row r="25" spans="1:7" x14ac:dyDescent="0.25">
      <c r="A25" s="20" t="s">
        <v>108</v>
      </c>
      <c r="B25" s="20" t="s">
        <v>57</v>
      </c>
      <c r="C25" s="23">
        <v>0.3</v>
      </c>
      <c r="D25" s="20" t="s">
        <v>109</v>
      </c>
      <c r="E25" s="20" t="s">
        <v>59</v>
      </c>
    </row>
    <row r="26" spans="1:7" x14ac:dyDescent="0.25">
      <c r="A26" s="20" t="s">
        <v>110</v>
      </c>
      <c r="B26" s="20" t="s">
        <v>57</v>
      </c>
      <c r="C26" s="23">
        <v>0.3</v>
      </c>
      <c r="D26" s="20" t="s">
        <v>111</v>
      </c>
      <c r="E26" s="20" t="s">
        <v>59</v>
      </c>
    </row>
    <row r="27" spans="1:7" x14ac:dyDescent="0.25">
      <c r="A27" s="20" t="s">
        <v>112</v>
      </c>
      <c r="B27" s="20" t="s">
        <v>57</v>
      </c>
      <c r="C27" s="23">
        <v>0.4</v>
      </c>
      <c r="D27" s="20" t="s">
        <v>113</v>
      </c>
      <c r="E27" s="20" t="s">
        <v>59</v>
      </c>
    </row>
    <row r="28" spans="1:7" x14ac:dyDescent="0.25">
      <c r="A28" s="20" t="s">
        <v>114</v>
      </c>
      <c r="B28" s="20" t="s">
        <v>57</v>
      </c>
      <c r="C28" s="23">
        <v>0.05</v>
      </c>
      <c r="D28" s="20" t="s">
        <v>115</v>
      </c>
      <c r="E28" s="20" t="s">
        <v>59</v>
      </c>
    </row>
    <row r="29" spans="1:7" x14ac:dyDescent="0.25">
      <c r="A29" s="20" t="s">
        <v>116</v>
      </c>
      <c r="B29" s="20" t="s">
        <v>57</v>
      </c>
      <c r="C29" s="23">
        <v>7.0000000000000007E-2</v>
      </c>
      <c r="D29" s="20" t="s">
        <v>117</v>
      </c>
      <c r="E29" s="20" t="s">
        <v>59</v>
      </c>
      <c r="F29" s="20" t="s">
        <v>118</v>
      </c>
    </row>
    <row r="30" spans="1:7" x14ac:dyDescent="0.25">
      <c r="A30" s="20" t="s">
        <v>119</v>
      </c>
      <c r="B30" s="20" t="s">
        <v>57</v>
      </c>
      <c r="C30" s="23">
        <v>0.08</v>
      </c>
      <c r="D30" s="20" t="s">
        <v>119</v>
      </c>
      <c r="E30" s="20" t="s">
        <v>59</v>
      </c>
    </row>
    <row r="31" spans="1:7" x14ac:dyDescent="0.25">
      <c r="A31" s="20" t="s">
        <v>120</v>
      </c>
      <c r="B31" s="20" t="s">
        <v>57</v>
      </c>
      <c r="C31" s="24">
        <v>9.5200000000000007E-2</v>
      </c>
      <c r="D31" s="20" t="s">
        <v>121</v>
      </c>
      <c r="E31" s="20" t="s">
        <v>59</v>
      </c>
    </row>
    <row r="32" spans="1:7" x14ac:dyDescent="0.25">
      <c r="A32" s="20" t="s">
        <v>122</v>
      </c>
      <c r="B32" s="20" t="s">
        <v>57</v>
      </c>
      <c r="D32" s="20" t="s">
        <v>123</v>
      </c>
      <c r="E32" s="20" t="s">
        <v>59</v>
      </c>
    </row>
    <row r="33" spans="1:6" x14ac:dyDescent="0.25">
      <c r="A33" s="20" t="s">
        <v>124</v>
      </c>
      <c r="B33" s="20" t="s">
        <v>57</v>
      </c>
      <c r="C33" s="23">
        <v>0.6</v>
      </c>
      <c r="D33" s="20" t="s">
        <v>125</v>
      </c>
      <c r="E33" s="20" t="s">
        <v>59</v>
      </c>
    </row>
    <row r="34" spans="1:6" x14ac:dyDescent="0.25">
      <c r="A34" s="20" t="s">
        <v>126</v>
      </c>
      <c r="B34" s="20" t="s">
        <v>57</v>
      </c>
      <c r="C34" s="23">
        <v>0.1</v>
      </c>
      <c r="D34" s="20" t="s">
        <v>126</v>
      </c>
      <c r="E34" s="20" t="s">
        <v>59</v>
      </c>
      <c r="F34" s="20" t="s">
        <v>127</v>
      </c>
    </row>
    <row r="35" spans="1:6" x14ac:dyDescent="0.25">
      <c r="A35" s="20" t="s">
        <v>128</v>
      </c>
      <c r="B35" s="20" t="s">
        <v>57</v>
      </c>
      <c r="C35" s="23">
        <v>0</v>
      </c>
      <c r="D35" s="20" t="s">
        <v>129</v>
      </c>
      <c r="E35" s="20" t="s">
        <v>59</v>
      </c>
      <c r="F35" s="20" t="s">
        <v>130</v>
      </c>
    </row>
    <row r="36" spans="1:6" x14ac:dyDescent="0.25">
      <c r="A36" s="20" t="s">
        <v>131</v>
      </c>
      <c r="B36" s="20" t="s">
        <v>57</v>
      </c>
      <c r="D36" s="20" t="s">
        <v>132</v>
      </c>
      <c r="E36" s="20" t="s">
        <v>59</v>
      </c>
    </row>
    <row r="37" spans="1:6" x14ac:dyDescent="0.25">
      <c r="A37" s="20" t="s">
        <v>133</v>
      </c>
      <c r="B37" s="20" t="s">
        <v>57</v>
      </c>
      <c r="D37" s="20" t="s">
        <v>134</v>
      </c>
      <c r="E37" s="20" t="s">
        <v>59</v>
      </c>
    </row>
    <row r="38" spans="1:6" x14ac:dyDescent="0.25">
      <c r="A38" s="20" t="s">
        <v>135</v>
      </c>
      <c r="B38" s="20" t="s">
        <v>57</v>
      </c>
      <c r="D38" s="20" t="s">
        <v>136</v>
      </c>
      <c r="E38" s="20" t="s">
        <v>59</v>
      </c>
    </row>
    <row r="39" spans="1:6" x14ac:dyDescent="0.25">
      <c r="A39" s="20" t="s">
        <v>137</v>
      </c>
      <c r="B39" s="20" t="s">
        <v>57</v>
      </c>
      <c r="D39" s="20" t="s">
        <v>138</v>
      </c>
      <c r="E39" s="20" t="s">
        <v>59</v>
      </c>
    </row>
    <row r="40" spans="1:6" x14ac:dyDescent="0.25">
      <c r="A40" s="20" t="s">
        <v>139</v>
      </c>
      <c r="B40" s="20" t="s">
        <v>57</v>
      </c>
      <c r="D40" s="20" t="s">
        <v>140</v>
      </c>
      <c r="E40" s="20" t="s">
        <v>59</v>
      </c>
    </row>
  </sheetData>
  <sheetProtection password="CC50" sheet="1"/>
  <phoneticPr fontId="27" type="noConversion"/>
  <pageMargins left="0.75" right="0.75" top="1" bottom="1" header="0.5" footer="0.5"/>
  <pageSetup paperSize="9" orientation="portrait"/>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10"/>
  <sheetViews>
    <sheetView workbookViewId="0"/>
  </sheetViews>
  <sheetFormatPr defaultRowHeight="15" x14ac:dyDescent="0.25"/>
  <cols>
    <col min="4" max="4" width="10.7109375" customWidth="1"/>
  </cols>
  <sheetData>
    <row r="3" spans="2:5" x14ac:dyDescent="0.25">
      <c r="B3" s="44" t="s">
        <v>254</v>
      </c>
      <c r="C3" s="44"/>
      <c r="D3" s="44"/>
      <c r="E3" s="44"/>
    </row>
    <row r="6" spans="2:5" x14ac:dyDescent="0.25">
      <c r="B6" t="s">
        <v>329</v>
      </c>
      <c r="C6" s="258">
        <v>19000</v>
      </c>
      <c r="D6" t="s">
        <v>256</v>
      </c>
    </row>
    <row r="7" spans="2:5" x14ac:dyDescent="0.25">
      <c r="B7" t="s">
        <v>255</v>
      </c>
      <c r="C7" s="258">
        <v>5526</v>
      </c>
      <c r="D7" t="s">
        <v>256</v>
      </c>
      <c r="E7" t="s">
        <v>350</v>
      </c>
    </row>
    <row r="10" spans="2:5" ht="7.5" customHeight="1" x14ac:dyDescent="0.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1"/>
  <sheetViews>
    <sheetView workbookViewId="0"/>
  </sheetViews>
  <sheetFormatPr defaultColWidth="9.140625" defaultRowHeight="15" x14ac:dyDescent="0.25"/>
  <cols>
    <col min="1" max="1" width="45.7109375" customWidth="1"/>
    <col min="2" max="2" width="22.140625" customWidth="1"/>
    <col min="3" max="3" width="22.85546875" customWidth="1"/>
    <col min="4" max="4" width="7.42578125" customWidth="1"/>
    <col min="5" max="5" width="22" customWidth="1"/>
    <col min="6" max="6" width="23.85546875" customWidth="1"/>
    <col min="7" max="7" width="21.7109375" customWidth="1"/>
    <col min="8" max="8" width="12" customWidth="1"/>
    <col min="9" max="11" width="9.140625" style="38"/>
  </cols>
  <sheetData>
    <row r="1" spans="1:11" ht="18.75" x14ac:dyDescent="0.4">
      <c r="A1" s="36" t="s">
        <v>150</v>
      </c>
      <c r="B1" s="36"/>
      <c r="C1" s="36"/>
      <c r="D1" s="36"/>
      <c r="E1" s="36"/>
      <c r="F1" s="36"/>
      <c r="G1" s="37"/>
      <c r="H1" s="37"/>
      <c r="I1" s="38" t="s">
        <v>151</v>
      </c>
      <c r="K1" s="38" t="s">
        <v>152</v>
      </c>
    </row>
    <row r="2" spans="1:11" ht="18.75" x14ac:dyDescent="0.4">
      <c r="A2" s="36"/>
      <c r="B2" s="36"/>
      <c r="C2" s="36"/>
      <c r="D2" s="36"/>
      <c r="E2" s="36"/>
      <c r="F2" s="36"/>
      <c r="G2" s="37"/>
      <c r="H2" s="37"/>
      <c r="I2" s="38" t="s">
        <v>153</v>
      </c>
      <c r="K2" s="38" t="s">
        <v>59</v>
      </c>
    </row>
    <row r="3" spans="1:11" ht="18.75" x14ac:dyDescent="0.4">
      <c r="A3" s="39" t="s">
        <v>244</v>
      </c>
      <c r="B3" s="40"/>
      <c r="C3" s="40"/>
      <c r="D3" s="40"/>
      <c r="E3" s="40"/>
      <c r="F3" s="40"/>
      <c r="G3" s="37"/>
      <c r="H3" s="37"/>
      <c r="I3" s="38" t="s">
        <v>154</v>
      </c>
    </row>
    <row r="4" spans="1:11" ht="18.75" x14ac:dyDescent="0.4">
      <c r="A4" s="39"/>
      <c r="B4" s="40"/>
      <c r="C4" s="40"/>
      <c r="D4" s="40"/>
      <c r="E4" s="40"/>
      <c r="F4" s="40"/>
      <c r="G4" s="37"/>
      <c r="H4" s="37"/>
    </row>
    <row r="5" spans="1:11" ht="18.75" x14ac:dyDescent="0.4">
      <c r="A5" s="41" t="s">
        <v>155</v>
      </c>
      <c r="B5" s="41"/>
      <c r="C5" s="42" t="s">
        <v>153</v>
      </c>
      <c r="D5" s="40"/>
      <c r="E5" s="40"/>
      <c r="F5" s="40"/>
      <c r="G5" s="37"/>
      <c r="H5" s="37"/>
    </row>
    <row r="6" spans="1:11" ht="18.75" x14ac:dyDescent="0.4">
      <c r="A6" s="41"/>
      <c r="B6" s="41"/>
      <c r="C6" s="41"/>
      <c r="D6" s="40"/>
      <c r="E6" s="40"/>
      <c r="F6" s="40"/>
      <c r="G6" s="37"/>
      <c r="H6" s="37"/>
    </row>
    <row r="7" spans="1:11" x14ac:dyDescent="0.25">
      <c r="A7" s="41" t="s">
        <v>156</v>
      </c>
      <c r="B7" s="43"/>
      <c r="C7" s="42" t="s">
        <v>152</v>
      </c>
      <c r="D7" s="35"/>
      <c r="E7" s="37"/>
      <c r="F7" s="37"/>
      <c r="G7" s="37"/>
      <c r="H7" s="37"/>
    </row>
    <row r="8" spans="1:11" x14ac:dyDescent="0.25">
      <c r="A8" s="41" t="s">
        <v>157</v>
      </c>
      <c r="B8" s="43"/>
      <c r="C8" s="42" t="s">
        <v>152</v>
      </c>
      <c r="D8" s="35"/>
      <c r="E8" s="37"/>
      <c r="F8" s="37"/>
      <c r="G8" s="37"/>
      <c r="H8" s="37"/>
    </row>
    <row r="9" spans="1:11" ht="15.75" thickBot="1" x14ac:dyDescent="0.3">
      <c r="A9" s="44"/>
      <c r="B9" s="43"/>
      <c r="C9" s="35"/>
      <c r="D9" s="35"/>
      <c r="E9" s="37"/>
      <c r="F9" s="37"/>
      <c r="G9" s="37"/>
      <c r="H9" s="37"/>
    </row>
    <row r="10" spans="1:11" x14ac:dyDescent="0.25">
      <c r="A10" s="45" t="s">
        <v>158</v>
      </c>
      <c r="B10" s="46"/>
      <c r="C10" s="46"/>
      <c r="D10" s="47"/>
      <c r="E10" s="48"/>
      <c r="F10" s="49"/>
      <c r="G10" s="37"/>
      <c r="H10" s="37"/>
    </row>
    <row r="11" spans="1:11" x14ac:dyDescent="0.25">
      <c r="A11" s="50" t="s">
        <v>245</v>
      </c>
      <c r="B11" s="51"/>
      <c r="C11" s="52"/>
      <c r="D11" s="35"/>
      <c r="E11" s="37"/>
      <c r="F11" s="53"/>
      <c r="G11" s="37"/>
      <c r="H11" s="37"/>
    </row>
    <row r="12" spans="1:11" ht="60" x14ac:dyDescent="0.25">
      <c r="A12" s="50"/>
      <c r="B12" s="52" t="s">
        <v>159</v>
      </c>
      <c r="C12" s="54" t="s">
        <v>160</v>
      </c>
      <c r="D12" s="55"/>
      <c r="E12" s="42"/>
      <c r="F12" s="56"/>
      <c r="G12" s="37"/>
      <c r="H12" s="37"/>
    </row>
    <row r="13" spans="1:11" ht="30" x14ac:dyDescent="0.25">
      <c r="A13" s="50"/>
      <c r="B13" s="52"/>
      <c r="C13" s="54" t="s">
        <v>161</v>
      </c>
      <c r="D13" s="55"/>
      <c r="E13" s="42"/>
      <c r="F13" s="57"/>
      <c r="G13" s="37"/>
      <c r="H13" s="37"/>
    </row>
    <row r="14" spans="1:11" s="17" customFormat="1" ht="15.75" thickBot="1" x14ac:dyDescent="0.3">
      <c r="A14" s="58"/>
      <c r="B14" s="59"/>
      <c r="C14" s="59"/>
      <c r="D14" s="60"/>
      <c r="E14" s="61"/>
      <c r="F14" s="62"/>
      <c r="G14" s="55"/>
      <c r="H14" s="55"/>
      <c r="I14" s="63"/>
      <c r="J14" s="63"/>
      <c r="K14" s="63"/>
    </row>
    <row r="15" spans="1:11" s="17" customFormat="1" x14ac:dyDescent="0.25">
      <c r="A15" s="64" t="s">
        <v>162</v>
      </c>
      <c r="B15" s="55"/>
      <c r="C15" s="65"/>
      <c r="D15" s="66"/>
      <c r="E15" s="66"/>
      <c r="F15" s="67"/>
      <c r="G15" s="55"/>
      <c r="H15" s="55"/>
      <c r="I15" s="63"/>
      <c r="J15" s="63"/>
      <c r="K15" s="63"/>
    </row>
    <row r="16" spans="1:11" ht="15.75" thickBot="1" x14ac:dyDescent="0.3">
      <c r="A16" s="68" t="s">
        <v>163</v>
      </c>
      <c r="B16" s="35"/>
      <c r="C16" s="42"/>
      <c r="D16" s="69"/>
      <c r="E16" s="70"/>
      <c r="F16" s="71"/>
      <c r="G16" s="37"/>
      <c r="H16" s="37"/>
    </row>
    <row r="17" spans="1:8" x14ac:dyDescent="0.25">
      <c r="A17" s="41"/>
      <c r="B17" s="35"/>
      <c r="C17" s="52"/>
      <c r="D17" s="35"/>
      <c r="E17" s="37"/>
      <c r="F17" s="37"/>
      <c r="G17" s="37"/>
      <c r="H17" s="37"/>
    </row>
    <row r="18" spans="1:8" x14ac:dyDescent="0.25">
      <c r="A18" s="41" t="s">
        <v>242</v>
      </c>
      <c r="B18" s="43"/>
      <c r="C18" s="42"/>
      <c r="D18" s="35"/>
      <c r="E18" s="37"/>
      <c r="F18" s="37"/>
      <c r="G18" s="37"/>
      <c r="H18" s="37"/>
    </row>
    <row r="19" spans="1:8" x14ac:dyDescent="0.25">
      <c r="A19" s="41" t="s">
        <v>164</v>
      </c>
      <c r="B19" s="35"/>
      <c r="C19" s="42"/>
      <c r="D19" s="35"/>
      <c r="E19" s="37"/>
      <c r="F19" s="37"/>
      <c r="G19" s="37"/>
      <c r="H19" s="37"/>
    </row>
    <row r="20" spans="1:8" x14ac:dyDescent="0.25">
      <c r="A20" s="37"/>
      <c r="B20" s="37"/>
      <c r="C20" s="37"/>
      <c r="D20" s="37"/>
      <c r="E20" s="37"/>
      <c r="F20" s="37"/>
      <c r="G20" s="37"/>
      <c r="H20" s="37"/>
    </row>
    <row r="21" spans="1:8" x14ac:dyDescent="0.25">
      <c r="A21" s="37" t="s">
        <v>165</v>
      </c>
      <c r="B21" s="37"/>
      <c r="C21" s="37"/>
      <c r="D21" s="37"/>
      <c r="E21" s="37"/>
      <c r="F21" s="37"/>
      <c r="G21" s="37"/>
      <c r="H21" s="37"/>
    </row>
    <row r="22" spans="1:8" ht="56.25" x14ac:dyDescent="0.4">
      <c r="A22" s="72" t="s">
        <v>166</v>
      </c>
      <c r="B22" s="72" t="s">
        <v>167</v>
      </c>
      <c r="C22" s="72" t="s">
        <v>168</v>
      </c>
      <c r="D22" s="73"/>
      <c r="E22" s="72" t="s">
        <v>169</v>
      </c>
      <c r="F22" s="72" t="s">
        <v>170</v>
      </c>
      <c r="G22" s="72" t="s">
        <v>171</v>
      </c>
    </row>
    <row r="23" spans="1:8" x14ac:dyDescent="0.25">
      <c r="A23" s="74" t="s">
        <v>243</v>
      </c>
      <c r="B23" s="74" t="s">
        <v>154</v>
      </c>
      <c r="C23" s="74" t="s">
        <v>172</v>
      </c>
      <c r="D23" s="75"/>
      <c r="E23" s="76" t="s">
        <v>154</v>
      </c>
      <c r="F23" s="76" t="s">
        <v>173</v>
      </c>
      <c r="G23" s="76" t="s">
        <v>174</v>
      </c>
    </row>
    <row r="24" spans="1:8" ht="45" x14ac:dyDescent="0.25">
      <c r="A24" s="74" t="s">
        <v>243</v>
      </c>
      <c r="B24" s="74" t="s">
        <v>175</v>
      </c>
      <c r="C24" s="74" t="s">
        <v>176</v>
      </c>
      <c r="D24" s="75"/>
      <c r="E24" s="76" t="s">
        <v>175</v>
      </c>
      <c r="F24" s="76" t="s">
        <v>177</v>
      </c>
      <c r="G24" s="76" t="s">
        <v>178</v>
      </c>
      <c r="H24" s="77" t="s">
        <v>179</v>
      </c>
    </row>
    <row r="25" spans="1:8" x14ac:dyDescent="0.25">
      <c r="A25" s="74" t="s">
        <v>243</v>
      </c>
      <c r="B25" s="74" t="s">
        <v>175</v>
      </c>
      <c r="C25" s="74" t="s">
        <v>180</v>
      </c>
      <c r="D25" s="75"/>
      <c r="E25" s="76" t="s">
        <v>154</v>
      </c>
      <c r="F25" s="76" t="s">
        <v>173</v>
      </c>
      <c r="G25" s="76" t="s">
        <v>174</v>
      </c>
    </row>
    <row r="26" spans="1:8" ht="30" x14ac:dyDescent="0.25">
      <c r="A26" s="74" t="s">
        <v>243</v>
      </c>
      <c r="B26" s="74" t="s">
        <v>181</v>
      </c>
      <c r="C26" s="74" t="s">
        <v>176</v>
      </c>
      <c r="D26" s="75"/>
      <c r="E26" s="76" t="s">
        <v>181</v>
      </c>
      <c r="F26" s="76" t="s">
        <v>177</v>
      </c>
      <c r="G26" s="76" t="s">
        <v>182</v>
      </c>
    </row>
    <row r="27" spans="1:8" ht="30" x14ac:dyDescent="0.25">
      <c r="A27" s="74" t="s">
        <v>243</v>
      </c>
      <c r="B27" s="74" t="s">
        <v>181</v>
      </c>
      <c r="C27" s="74" t="s">
        <v>180</v>
      </c>
      <c r="D27" s="75"/>
      <c r="E27" s="76" t="s">
        <v>183</v>
      </c>
      <c r="F27" s="76" t="s">
        <v>184</v>
      </c>
      <c r="G27" s="76" t="s">
        <v>174</v>
      </c>
    </row>
    <row r="28" spans="1:8" ht="60" x14ac:dyDescent="0.25">
      <c r="A28" s="74" t="s">
        <v>175</v>
      </c>
      <c r="B28" s="74" t="s">
        <v>243</v>
      </c>
      <c r="C28" s="74" t="s">
        <v>176</v>
      </c>
      <c r="D28" s="75"/>
      <c r="E28" s="76" t="s">
        <v>154</v>
      </c>
      <c r="F28" s="76" t="s">
        <v>185</v>
      </c>
      <c r="G28" s="76" t="s">
        <v>253</v>
      </c>
    </row>
    <row r="29" spans="1:8" ht="60" x14ac:dyDescent="0.25">
      <c r="A29" s="74" t="s">
        <v>181</v>
      </c>
      <c r="B29" s="74" t="s">
        <v>243</v>
      </c>
      <c r="C29" s="74" t="s">
        <v>176</v>
      </c>
      <c r="D29" s="75"/>
      <c r="E29" s="76" t="s">
        <v>154</v>
      </c>
      <c r="F29" s="76" t="s">
        <v>185</v>
      </c>
      <c r="G29" s="76" t="s">
        <v>253</v>
      </c>
    </row>
    <row r="31" spans="1:8" ht="75" x14ac:dyDescent="0.25">
      <c r="A31" s="74" t="s">
        <v>243</v>
      </c>
      <c r="B31" s="74" t="s">
        <v>186</v>
      </c>
      <c r="C31" s="74" t="s">
        <v>176</v>
      </c>
      <c r="E31" s="76" t="s">
        <v>243</v>
      </c>
      <c r="F31" s="76" t="s">
        <v>177</v>
      </c>
      <c r="G31" s="76" t="s">
        <v>178</v>
      </c>
      <c r="H31" s="77" t="s">
        <v>187</v>
      </c>
    </row>
  </sheetData>
  <dataValidations count="2">
    <dataValidation type="list" allowBlank="1" showInputMessage="1" showErrorMessage="1" sqref="C7:C8 E12:E13 C16 C18:C19" xr:uid="{00000000-0002-0000-0600-000000000000}">
      <formula1>$K$1:$K$2</formula1>
    </dataValidation>
    <dataValidation type="list" allowBlank="1" showInputMessage="1" showErrorMessage="1" sqref="C5" xr:uid="{00000000-0002-0000-0600-000001000000}">
      <formula1>$I$1:$I$3</formula1>
    </dataValidation>
  </dataValidations>
  <pageMargins left="0.7" right="0.7" top="0.75" bottom="0.75" header="0.3" footer="0.3"/>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9CAFC95898404988D57DF804ECD798" ma:contentTypeVersion="9" ma:contentTypeDescription="Create a new document." ma:contentTypeScope="" ma:versionID="7583c5d3c9206ad85d4bfd5abbded1d6">
  <xsd:schema xmlns:xsd="http://www.w3.org/2001/XMLSchema" xmlns:xs="http://www.w3.org/2001/XMLSchema" xmlns:p="http://schemas.microsoft.com/office/2006/metadata/properties" xmlns:ns3="b8d3ab36-85e4-4aa9-b3a8-d9c7ccdd7317" targetNamespace="http://schemas.microsoft.com/office/2006/metadata/properties" ma:root="true" ma:fieldsID="26d40b2d615061a4949ac0de9eaf893c" ns3:_="">
    <xsd:import namespace="b8d3ab36-85e4-4aa9-b3a8-d9c7ccdd731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d3ab36-85e4-4aa9-b3a8-d9c7ccdd73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028739-745E-4AE9-BE9F-E5A83527BE95}">
  <ds:schemaRefs>
    <ds:schemaRef ds:uri="http://schemas.microsoft.com/sharepoint/v3/contenttype/forms"/>
  </ds:schemaRefs>
</ds:datastoreItem>
</file>

<file path=customXml/itemProps2.xml><?xml version="1.0" encoding="utf-8"?>
<ds:datastoreItem xmlns:ds="http://schemas.openxmlformats.org/officeDocument/2006/customXml" ds:itemID="{15A6E3DE-E1B4-45BF-A7C5-4265C7110A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8d3ab36-85e4-4aa9-b3a8-d9c7ccdd7317"/>
    <ds:schemaRef ds:uri="http://www.w3.org/XML/1998/namespace"/>
    <ds:schemaRef ds:uri="http://purl.org/dc/dcmitype/"/>
  </ds:schemaRefs>
</ds:datastoreItem>
</file>

<file path=customXml/itemProps3.xml><?xml version="1.0" encoding="utf-8"?>
<ds:datastoreItem xmlns:ds="http://schemas.openxmlformats.org/officeDocument/2006/customXml" ds:itemID="{99CCE696-F376-48B9-AEB0-36FF13F35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d3ab36-85e4-4aa9-b3a8-d9c7ccdd7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Guidance</vt:lpstr>
      <vt:lpstr>Proposal</vt:lpstr>
      <vt:lpstr>Salary Working</vt:lpstr>
      <vt:lpstr>IUA Scales</vt:lpstr>
      <vt:lpstr>Funders Overhead Rate</vt:lpstr>
      <vt:lpstr>Fees</vt:lpstr>
      <vt:lpstr>Vat Determination Guide for RAO</vt:lpstr>
      <vt:lpstr>'Vat Determination Guide for RAO'!Print_Area</vt:lpstr>
    </vt:vector>
  </TitlesOfParts>
  <Company>National University of Ireland Galway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Services</dc:creator>
  <cp:lastModifiedBy>McNamara, Claire</cp:lastModifiedBy>
  <cp:lastPrinted>2014-05-30T14:35:01Z</cp:lastPrinted>
  <dcterms:created xsi:type="dcterms:W3CDTF">2010-10-14T08:16:33Z</dcterms:created>
  <dcterms:modified xsi:type="dcterms:W3CDTF">2024-04-24T16:49:12Z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0x010100E59CAFC95898404988D57DF804ECD798</vt:lpwstr>
  </property>
</Properties>
</file>